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05" yWindow="-90" windowWidth="25935" windowHeight="12285" activeTab="1"/>
  </bookViews>
  <sheets>
    <sheet name="Lisa 1" sheetId="12" r:id="rId1"/>
    <sheet name="Lisa 2 " sheetId="8" r:id="rId2"/>
    <sheet name="Lisa 3" sheetId="13" r:id="rId3"/>
  </sheets>
  <definedNames>
    <definedName name="_xlnm._FilterDatabase" localSheetId="1" hidden="1">'Lisa 2 '!$A$3:$AH$90</definedName>
    <definedName name="_xlnm.Print_Titles" localSheetId="0">'Lisa 1'!$4:$5</definedName>
    <definedName name="_xlnm.Print_Titles" localSheetId="1">'Lisa 2 '!$A:$C,'Lisa 2 '!$3:$4</definedName>
    <definedName name="_xlnm.Print_Titles" localSheetId="2">'Lisa 3'!$4:$5</definedName>
  </definedNames>
  <calcPr calcId="125725"/>
</workbook>
</file>

<file path=xl/calcChain.xml><?xml version="1.0" encoding="utf-8"?>
<calcChain xmlns="http://schemas.openxmlformats.org/spreadsheetml/2006/main">
  <c r="K62" i="8"/>
  <c r="E62" s="1"/>
  <c r="M37" i="13" l="1"/>
  <c r="I37"/>
  <c r="G37"/>
  <c r="E37"/>
  <c r="E6" s="1"/>
  <c r="C37"/>
  <c r="B40"/>
  <c r="R6"/>
  <c r="M36"/>
  <c r="B36" s="1"/>
  <c r="B38"/>
  <c r="B39"/>
  <c r="B41"/>
  <c r="AH88" i="8"/>
  <c r="AA17"/>
  <c r="AA6"/>
  <c r="K52"/>
  <c r="G78"/>
  <c r="H78"/>
  <c r="I78"/>
  <c r="J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F78"/>
  <c r="K80"/>
  <c r="E80" s="1"/>
  <c r="K81"/>
  <c r="E81" s="1"/>
  <c r="K82"/>
  <c r="E82" s="1"/>
  <c r="K83"/>
  <c r="E83" s="1"/>
  <c r="K84"/>
  <c r="E84" s="1"/>
  <c r="K85"/>
  <c r="E85" s="1"/>
  <c r="K86"/>
  <c r="E86" s="1"/>
  <c r="K87"/>
  <c r="E87" s="1"/>
  <c r="K79"/>
  <c r="E79" s="1"/>
  <c r="E77"/>
  <c r="E10" i="12"/>
  <c r="Q6"/>
  <c r="R6"/>
  <c r="L6"/>
  <c r="F11"/>
  <c r="G11"/>
  <c r="H11"/>
  <c r="E11"/>
  <c r="O36"/>
  <c r="O34" s="1"/>
  <c r="O11" s="1"/>
  <c r="L34"/>
  <c r="L11" s="1"/>
  <c r="J37"/>
  <c r="M34"/>
  <c r="M11" s="1"/>
  <c r="N34"/>
  <c r="N11" s="1"/>
  <c r="P34"/>
  <c r="P11" s="1"/>
  <c r="Q34"/>
  <c r="Q11" s="1"/>
  <c r="R34"/>
  <c r="R11" s="1"/>
  <c r="S34"/>
  <c r="S11" s="1"/>
  <c r="T34"/>
  <c r="T11" s="1"/>
  <c r="U34"/>
  <c r="U11" s="1"/>
  <c r="K34"/>
  <c r="K11" s="1"/>
  <c r="J35"/>
  <c r="J38"/>
  <c r="G73" i="8"/>
  <c r="G29" s="1"/>
  <c r="H73"/>
  <c r="H29" s="1"/>
  <c r="H5" s="1"/>
  <c r="I73"/>
  <c r="I29" s="1"/>
  <c r="J73"/>
  <c r="K73"/>
  <c r="L73"/>
  <c r="L29" s="1"/>
  <c r="M73"/>
  <c r="M29" s="1"/>
  <c r="N73"/>
  <c r="N29" s="1"/>
  <c r="O73"/>
  <c r="O29" s="1"/>
  <c r="P73"/>
  <c r="P29" s="1"/>
  <c r="Q73"/>
  <c r="Q29" s="1"/>
  <c r="R73"/>
  <c r="R29" s="1"/>
  <c r="S73"/>
  <c r="S29" s="1"/>
  <c r="T73"/>
  <c r="T29" s="1"/>
  <c r="U73"/>
  <c r="U29" s="1"/>
  <c r="V73"/>
  <c r="V29" s="1"/>
  <c r="W73"/>
  <c r="W29" s="1"/>
  <c r="X73"/>
  <c r="X29" s="1"/>
  <c r="Y73"/>
  <c r="Y29" s="1"/>
  <c r="Z73"/>
  <c r="Z29" s="1"/>
  <c r="AA73"/>
  <c r="AA29" s="1"/>
  <c r="AB73"/>
  <c r="AB29" s="1"/>
  <c r="AC73"/>
  <c r="AC29" s="1"/>
  <c r="AD73"/>
  <c r="AE73"/>
  <c r="AE29" s="1"/>
  <c r="AF73"/>
  <c r="AF29" s="1"/>
  <c r="AG73"/>
  <c r="AG29" s="1"/>
  <c r="AH73"/>
  <c r="AH29" s="1"/>
  <c r="F75"/>
  <c r="F73" s="1"/>
  <c r="F29" s="1"/>
  <c r="J29"/>
  <c r="E76"/>
  <c r="E74"/>
  <c r="B35" i="13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S6"/>
  <c r="Q6"/>
  <c r="P6"/>
  <c r="O6"/>
  <c r="N6"/>
  <c r="L6"/>
  <c r="K6"/>
  <c r="J6"/>
  <c r="I6"/>
  <c r="H6"/>
  <c r="G6"/>
  <c r="F6"/>
  <c r="D6"/>
  <c r="C6"/>
  <c r="E75" i="8" l="1"/>
  <c r="G5"/>
  <c r="B37" i="13"/>
  <c r="B6" s="1"/>
  <c r="M6"/>
  <c r="K78" i="8"/>
  <c r="E78" s="1"/>
  <c r="R39" i="12"/>
  <c r="L39"/>
  <c r="Q39"/>
  <c r="J36"/>
  <c r="E73" i="8"/>
  <c r="AD90"/>
  <c r="K90"/>
  <c r="K89"/>
  <c r="I88"/>
  <c r="J88"/>
  <c r="L88"/>
  <c r="M88"/>
  <c r="N88"/>
  <c r="O88"/>
  <c r="P88"/>
  <c r="Q88"/>
  <c r="R88"/>
  <c r="S88"/>
  <c r="T88"/>
  <c r="U88"/>
  <c r="V88"/>
  <c r="W88"/>
  <c r="X88"/>
  <c r="Y88"/>
  <c r="Z88"/>
  <c r="AA88"/>
  <c r="AA5" s="1"/>
  <c r="AB88"/>
  <c r="AC88"/>
  <c r="AD88"/>
  <c r="AE88"/>
  <c r="AF88"/>
  <c r="AG88"/>
  <c r="F88"/>
  <c r="AD69"/>
  <c r="AD29" s="1"/>
  <c r="E70"/>
  <c r="I6"/>
  <c r="J6"/>
  <c r="L6"/>
  <c r="M6"/>
  <c r="N6"/>
  <c r="O6"/>
  <c r="P6"/>
  <c r="Q6"/>
  <c r="R6"/>
  <c r="S6"/>
  <c r="T6"/>
  <c r="U6"/>
  <c r="V6"/>
  <c r="W6"/>
  <c r="X6"/>
  <c r="Y6"/>
  <c r="Z6"/>
  <c r="AB6"/>
  <c r="AC6"/>
  <c r="AD6"/>
  <c r="AE6"/>
  <c r="AF6"/>
  <c r="AG6"/>
  <c r="AH6"/>
  <c r="F6"/>
  <c r="K55"/>
  <c r="E55" s="1"/>
  <c r="K34"/>
  <c r="K35"/>
  <c r="E35" s="1"/>
  <c r="AF17"/>
  <c r="K37"/>
  <c r="E37" s="1"/>
  <c r="K38"/>
  <c r="E38" s="1"/>
  <c r="K39"/>
  <c r="E39" s="1"/>
  <c r="K40"/>
  <c r="E40" s="1"/>
  <c r="K41"/>
  <c r="E41" s="1"/>
  <c r="K42"/>
  <c r="E42" s="1"/>
  <c r="K43"/>
  <c r="E43" s="1"/>
  <c r="K44"/>
  <c r="E44" s="1"/>
  <c r="K45"/>
  <c r="E45" s="1"/>
  <c r="K46"/>
  <c r="E46" s="1"/>
  <c r="K47"/>
  <c r="E47" s="1"/>
  <c r="K48"/>
  <c r="E48" s="1"/>
  <c r="K49"/>
  <c r="E49" s="1"/>
  <c r="K50"/>
  <c r="E50" s="1"/>
  <c r="K51"/>
  <c r="E51" s="1"/>
  <c r="E52"/>
  <c r="K53"/>
  <c r="E53" s="1"/>
  <c r="K36"/>
  <c r="E36" s="1"/>
  <c r="K54"/>
  <c r="E54" s="1"/>
  <c r="K56"/>
  <c r="E56" s="1"/>
  <c r="K57"/>
  <c r="E57" s="1"/>
  <c r="K58"/>
  <c r="E58" s="1"/>
  <c r="K59"/>
  <c r="K60"/>
  <c r="E60" s="1"/>
  <c r="K61"/>
  <c r="E61" s="1"/>
  <c r="K63"/>
  <c r="E63" s="1"/>
  <c r="K64"/>
  <c r="E64" s="1"/>
  <c r="K65"/>
  <c r="E65" s="1"/>
  <c r="K66"/>
  <c r="E66" s="1"/>
  <c r="K67"/>
  <c r="E67" s="1"/>
  <c r="K68"/>
  <c r="E68" s="1"/>
  <c r="K69"/>
  <c r="K71"/>
  <c r="E71" s="1"/>
  <c r="K30"/>
  <c r="K31"/>
  <c r="E31" s="1"/>
  <c r="K32"/>
  <c r="E32" s="1"/>
  <c r="K33"/>
  <c r="E33" s="1"/>
  <c r="K72"/>
  <c r="E72" s="1"/>
  <c r="D33" i="12"/>
  <c r="J32"/>
  <c r="J33"/>
  <c r="E30" i="8"/>
  <c r="E59"/>
  <c r="F17"/>
  <c r="I17"/>
  <c r="J17"/>
  <c r="K17"/>
  <c r="L17"/>
  <c r="L5" l="1"/>
  <c r="F5"/>
  <c r="K88"/>
  <c r="I5"/>
  <c r="J5"/>
  <c r="U5"/>
  <c r="AF5"/>
  <c r="AG5"/>
  <c r="K29"/>
  <c r="E89"/>
  <c r="E69"/>
  <c r="E34"/>
  <c r="AC17" l="1"/>
  <c r="AC5" s="1"/>
  <c r="E19" l="1"/>
  <c r="E20"/>
  <c r="E21"/>
  <c r="E22"/>
  <c r="E23"/>
  <c r="E24"/>
  <c r="E25"/>
  <c r="E26"/>
  <c r="E27"/>
  <c r="E28"/>
  <c r="M6" i="12"/>
  <c r="M39" s="1"/>
  <c r="N6"/>
  <c r="N39" s="1"/>
  <c r="O6"/>
  <c r="O39" s="1"/>
  <c r="P6"/>
  <c r="P39" s="1"/>
  <c r="S6"/>
  <c r="S39" s="1"/>
  <c r="T6"/>
  <c r="T39" s="1"/>
  <c r="U6"/>
  <c r="U39" s="1"/>
  <c r="K6"/>
  <c r="K39" s="1"/>
  <c r="F6"/>
  <c r="F39" s="1"/>
  <c r="G6"/>
  <c r="G39" s="1"/>
  <c r="H6"/>
  <c r="H39" s="1"/>
  <c r="E6"/>
  <c r="E39" s="1"/>
  <c r="D7"/>
  <c r="J7"/>
  <c r="D8"/>
  <c r="J8"/>
  <c r="D9"/>
  <c r="J9"/>
  <c r="V17" i="8"/>
  <c r="V5" s="1"/>
  <c r="W17"/>
  <c r="W5" s="1"/>
  <c r="X17"/>
  <c r="X5" s="1"/>
  <c r="Y17"/>
  <c r="Y5" s="1"/>
  <c r="E11"/>
  <c r="E12"/>
  <c r="E13"/>
  <c r="E14"/>
  <c r="E16"/>
  <c r="E18"/>
  <c r="E29"/>
  <c r="E90"/>
  <c r="M17"/>
  <c r="M5" s="1"/>
  <c r="E8"/>
  <c r="E9"/>
  <c r="E7"/>
  <c r="K15"/>
  <c r="E15" s="1"/>
  <c r="K10"/>
  <c r="J39" i="12" l="1"/>
  <c r="E10" i="8"/>
  <c r="K6"/>
  <c r="K5" s="1"/>
  <c r="J31" i="12" l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4"/>
  <c r="AE17" i="8" l="1"/>
  <c r="AE5" s="1"/>
  <c r="J11" i="12"/>
  <c r="D11"/>
  <c r="J10"/>
  <c r="D10"/>
  <c r="J6"/>
  <c r="D6"/>
  <c r="D39" l="1"/>
  <c r="AD17" i="8" l="1"/>
  <c r="AD5" s="1"/>
  <c r="T17"/>
  <c r="T5" s="1"/>
  <c r="R17"/>
  <c r="R5" s="1"/>
  <c r="N17" l="1"/>
  <c r="N5" s="1"/>
  <c r="O17"/>
  <c r="O5" s="1"/>
  <c r="P17"/>
  <c r="P5" s="1"/>
  <c r="Q17"/>
  <c r="Q5" s="1"/>
  <c r="S17"/>
  <c r="S5" s="1"/>
  <c r="Z17"/>
  <c r="Z5" s="1"/>
  <c r="AB17"/>
  <c r="AB5" s="1"/>
  <c r="AH17"/>
  <c r="AH5" s="1"/>
  <c r="E17" l="1"/>
  <c r="E5" l="1"/>
  <c r="E6"/>
  <c r="E88" s="1"/>
</calcChain>
</file>

<file path=xl/sharedStrings.xml><?xml version="1.0" encoding="utf-8"?>
<sst xmlns="http://schemas.openxmlformats.org/spreadsheetml/2006/main" count="384" uniqueCount="212">
  <si>
    <t>administreerimiskulud</t>
  </si>
  <si>
    <t>Tegevusala nimetus
ja eelarve liik</t>
  </si>
  <si>
    <t>Tege-
vus-
ala</t>
  </si>
  <si>
    <t>vaba aja sisust. kulud</t>
  </si>
  <si>
    <t>e/a klassifikaator</t>
  </si>
  <si>
    <t>lähetused</t>
  </si>
  <si>
    <t>maksud töötasult</t>
  </si>
  <si>
    <t>Ümberpaigutused Tartu linna 2015. a  eelarves (eurodes)</t>
  </si>
  <si>
    <t>Eelarve liik</t>
  </si>
  <si>
    <t>kulud inventarile</t>
  </si>
  <si>
    <t>töötajate töötasu</t>
  </si>
  <si>
    <t>KOKKU KULUD</t>
  </si>
  <si>
    <t>rahastaja</t>
  </si>
  <si>
    <t>antav toetus</t>
  </si>
  <si>
    <t>01112</t>
  </si>
  <si>
    <t>meditsiinikulud</t>
  </si>
  <si>
    <t>erisoodustused</t>
  </si>
  <si>
    <t>koolituskulud</t>
  </si>
  <si>
    <t>03600</t>
  </si>
  <si>
    <t>eri- ja vormiriietus</t>
  </si>
  <si>
    <t>lepinguline töötasu</t>
  </si>
  <si>
    <t>osakonna ülalpidamiskulud</t>
  </si>
  <si>
    <t>sõidukite ülalpidamine</t>
  </si>
  <si>
    <t>ametnike töötasu</t>
  </si>
  <si>
    <t xml:space="preserve">üldmajanduslikud arendusprojektid </t>
  </si>
  <si>
    <t>04740</t>
  </si>
  <si>
    <t>KÕIK KOKKU</t>
  </si>
  <si>
    <t>uurimus- ja arendustööd</t>
  </si>
  <si>
    <t>tegevusala</t>
  </si>
  <si>
    <t>eelarve liik</t>
  </si>
  <si>
    <t>Kokku tulud</t>
  </si>
  <si>
    <t>Saadav tulu põhitegevuseks</t>
  </si>
  <si>
    <t>toetus investeerimiskuludeks</t>
  </si>
  <si>
    <t xml:space="preserve">KOKKU KULUD </t>
  </si>
  <si>
    <t>põhivara soetamine ja renoveerimine</t>
  </si>
  <si>
    <t>ürituste korraldamine</t>
  </si>
  <si>
    <t>muud majanduskulud</t>
  </si>
  <si>
    <t>Rahandusosakond</t>
  </si>
  <si>
    <t>04510</t>
  </si>
  <si>
    <t>Struktuuriüksus</t>
  </si>
  <si>
    <t>KOKKU saadud vahendid</t>
  </si>
  <si>
    <t>Tartu linna 2015. a eelarvesse saadud sihtotstarbeliste vahendite avamine tulu- ja kuluklassifikaatori lõikes (eurodes)</t>
  </si>
  <si>
    <t>EASA</t>
  </si>
  <si>
    <t>09110</t>
  </si>
  <si>
    <t>Linnamajanduse osakond kokku</t>
  </si>
  <si>
    <t>rajatiste korrahoid</t>
  </si>
  <si>
    <t>04512</t>
  </si>
  <si>
    <t>05100</t>
  </si>
  <si>
    <t>ruumide majandamiskulud</t>
  </si>
  <si>
    <t>06400</t>
  </si>
  <si>
    <t>põhivara soetus</t>
  </si>
  <si>
    <t>05200</t>
  </si>
  <si>
    <t>antav toetus investeeringuteks</t>
  </si>
  <si>
    <t>Kesklinna Lastekeskus</t>
  </si>
  <si>
    <t>Lasteaed Annike</t>
  </si>
  <si>
    <t>Lasteaed Kannike</t>
  </si>
  <si>
    <t>Lasteaed Kelluke</t>
  </si>
  <si>
    <t>Lasteaed Klaabu</t>
  </si>
  <si>
    <t>Lasteaed Krõll</t>
  </si>
  <si>
    <t>Lasteaed Lotte</t>
  </si>
  <si>
    <t>Lasteaed Midrimaa</t>
  </si>
  <si>
    <t>Lasteaed Mõmmik</t>
  </si>
  <si>
    <t>Lasteaed Naerumaa</t>
  </si>
  <si>
    <t>Lasteaed Piilupesa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</si>
  <si>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</si>
  <si>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</si>
  <si>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</si>
  <si>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</si>
  <si>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</si>
  <si>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</si>
  <si>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Tähtvere Lasteaed</t>
  </si>
  <si>
    <t>Maarjamõisa Lasteaed</t>
  </si>
  <si>
    <t>õppevahendid</t>
  </si>
  <si>
    <t>Anni Lasteaed</t>
  </si>
  <si>
    <t>Eralasteaed TERAKE</t>
  </si>
  <si>
    <t>Haridusosakond, sh:</t>
  </si>
  <si>
    <t>tööjõukulud</t>
  </si>
  <si>
    <t>IT kulud</t>
  </si>
  <si>
    <t>09212</t>
  </si>
  <si>
    <t>leppetrahvid</t>
  </si>
  <si>
    <t>ruumide ülalpidamiskulud</t>
  </si>
  <si>
    <t>kinbdlustushüvitis</t>
  </si>
  <si>
    <t>04900</t>
  </si>
  <si>
    <t>Linnavarade osakond, sh:</t>
  </si>
  <si>
    <t>lasteaiad</t>
  </si>
  <si>
    <t>põhihariduse otsekulud</t>
  </si>
  <si>
    <t>muu majandus</t>
  </si>
  <si>
    <t>muu haridus</t>
  </si>
  <si>
    <t>08900</t>
  </si>
  <si>
    <t>üldkeskhariduse otsekulud</t>
  </si>
  <si>
    <t>09213</t>
  </si>
  <si>
    <t>elamumajanduse arendamine</t>
  </si>
  <si>
    <t>06100</t>
  </si>
  <si>
    <t>põhiharduse otsekulud</t>
  </si>
  <si>
    <t>muu avalik kord</t>
  </si>
  <si>
    <t>linna teed ja tänavad</t>
  </si>
  <si>
    <t>liikluskorraldus</t>
  </si>
  <si>
    <t>ühistransport</t>
  </si>
  <si>
    <t>prügimajandus</t>
  </si>
  <si>
    <t>tänavavalgustus</t>
  </si>
  <si>
    <t>veemajandus</t>
  </si>
  <si>
    <t>põhi- ja üldkeskhariduse kaudsed kulud</t>
  </si>
  <si>
    <t>09220</t>
  </si>
  <si>
    <t>09800</t>
  </si>
  <si>
    <t>laste sotsiaalhoolekande asutused</t>
  </si>
  <si>
    <t>Linnavarade osakond kokku</t>
  </si>
  <si>
    <t>Haridusosakond kokku</t>
  </si>
  <si>
    <t>Mart Reiniku Kool</t>
  </si>
  <si>
    <t>Veeriku Kool</t>
  </si>
  <si>
    <t>Kesklinna Kool</t>
  </si>
  <si>
    <t>H. Treffneri Gümnaasium</t>
  </si>
  <si>
    <t>koolitused</t>
  </si>
  <si>
    <t>Haridusosakond</t>
  </si>
  <si>
    <t>08600</t>
  </si>
  <si>
    <t>HarMin</t>
  </si>
  <si>
    <t>antav toetus tegevuskuludeks</t>
  </si>
  <si>
    <t>osakonna ülalpidamine</t>
  </si>
  <si>
    <t>Maarja Kool</t>
  </si>
  <si>
    <t>haridusosakond</t>
  </si>
  <si>
    <t>A. Puškini Kool</t>
  </si>
  <si>
    <t>VVlg2</t>
  </si>
  <si>
    <t>muu erivarustus</t>
  </si>
  <si>
    <t>Descartes'i Kool</t>
  </si>
  <si>
    <t>Forseliuse Kool</t>
  </si>
  <si>
    <t>Hansa Kool</t>
  </si>
  <si>
    <t>Karlova Kool</t>
  </si>
  <si>
    <t>Kivilinna Kool</t>
  </si>
  <si>
    <t>Kroonuaia Kool</t>
  </si>
  <si>
    <t>M. Reiniku Kool</t>
  </si>
  <si>
    <t>Raatuse Kool</t>
  </si>
  <si>
    <t>Tamme Kool</t>
  </si>
  <si>
    <t>koolituskulud (riik)</t>
  </si>
  <si>
    <t>RahMin</t>
  </si>
  <si>
    <t>Variku Kool</t>
  </si>
  <si>
    <t>Annelinna Gümnaasium</t>
  </si>
  <si>
    <t>J. Poska Gümnaasium</t>
  </si>
  <si>
    <t>SA Archimedes</t>
  </si>
  <si>
    <t>K.J.Petersoni Gümnaasium</t>
  </si>
  <si>
    <t>H. Masingu Kool</t>
  </si>
  <si>
    <t>M. Härma Gümnaasium</t>
  </si>
  <si>
    <t>muud kulud</t>
  </si>
  <si>
    <t>Täiskasvanute Gümnaasium</t>
  </si>
  <si>
    <t>09221</t>
  </si>
  <si>
    <t>09600</t>
  </si>
  <si>
    <t>06901</t>
  </si>
  <si>
    <t>09601</t>
  </si>
  <si>
    <t>toitlustamine</t>
  </si>
  <si>
    <t>09609</t>
  </si>
  <si>
    <t>Hariduse Tugiteenuste Keskus</t>
  </si>
  <si>
    <t>Tervishoiuosakond kokku</t>
  </si>
  <si>
    <t>07400</t>
  </si>
  <si>
    <t>avalikud tervishoiu teenused</t>
  </si>
  <si>
    <t>Koolieelsed lasteasutused 
kokku (09110) liik 21, sh</t>
  </si>
  <si>
    <t>isikl.trp</t>
  </si>
  <si>
    <t>.</t>
  </si>
  <si>
    <t>Lasteaed Kivike</t>
  </si>
  <si>
    <t>tööjõukulude maksud</t>
  </si>
  <si>
    <t>ajutiste lepinguliste töötajate  töötasu</t>
  </si>
  <si>
    <t>admin. kulud</t>
  </si>
  <si>
    <t>majand. kulud</t>
  </si>
  <si>
    <t>inventarikulud</t>
  </si>
  <si>
    <t>toitlusttamine</t>
  </si>
  <si>
    <t>med. Ja hüg.kulud</t>
  </si>
  <si>
    <t>kommun.kulud, üritused</t>
  </si>
  <si>
    <t xml:space="preserve">Haridusosakond -lastehoiud </t>
  </si>
  <si>
    <t>Lasteaed Helika</t>
  </si>
  <si>
    <t>Lasteaed Hellik</t>
  </si>
  <si>
    <t>Lasteaed Karoliine</t>
  </si>
  <si>
    <t xml:space="preserve"> Lasteaed Krõll</t>
  </si>
  <si>
    <t>Lasteaed Meelespea</t>
  </si>
  <si>
    <t>Lasteaed Nukitsamees</t>
  </si>
  <si>
    <t>Lasteaed Ploomike</t>
  </si>
  <si>
    <t>Lasteaed Rukkilill</t>
  </si>
  <si>
    <t>Lasteaed Sirel</t>
  </si>
  <si>
    <t>Lasteaed Tõruke</t>
  </si>
  <si>
    <t>Ümberpaigutused Tartu linna koolieelsete lasteasutuste 2015. a  eelarves (eurodes)</t>
  </si>
  <si>
    <t>Kutsehariduskeskus, sh:</t>
  </si>
  <si>
    <t>Kutseõppe kaudsed kulud</t>
  </si>
  <si>
    <t>09222</t>
  </si>
  <si>
    <t xml:space="preserve">masinad, seadmed </t>
  </si>
  <si>
    <t>IT seadmed</t>
  </si>
  <si>
    <t>Põhihariduse baasil kutseõpe</t>
  </si>
  <si>
    <t>09223</t>
  </si>
  <si>
    <t>Keskhariduse baasil kutseõpe</t>
  </si>
  <si>
    <t>09300</t>
  </si>
  <si>
    <t>Taseme alusel määratlemata kutseõpe</t>
  </si>
  <si>
    <t>09500</t>
  </si>
  <si>
    <t>Kutseõpe kaudsed kulud</t>
  </si>
  <si>
    <t>õppetoetused</t>
  </si>
  <si>
    <t>I Muusikakool</t>
  </si>
  <si>
    <t>08105</t>
  </si>
  <si>
    <t>II Muusikakool</t>
  </si>
  <si>
    <t>Lastekunstikool</t>
  </si>
  <si>
    <t>Lille Maja</t>
  </si>
  <si>
    <t>08106</t>
  </si>
  <si>
    <t>08201</t>
  </si>
  <si>
    <t>Tiigi Seltsimaja</t>
  </si>
  <si>
    <t>Linna Keskraamatukogu</t>
  </si>
  <si>
    <t>08202</t>
  </si>
  <si>
    <t>Linnamuuseum</t>
  </si>
  <si>
    <t>08203</t>
  </si>
  <si>
    <t>Mänguasjamuuseum</t>
  </si>
  <si>
    <t xml:space="preserve">Kultuuriosakond kokku </t>
  </si>
  <si>
    <t>Ettevõtluse Arendamise SA</t>
  </si>
  <si>
    <t>Haridus- ja teadusministeerium
(HarMin)</t>
  </si>
  <si>
    <t>Lasteaed Karoliine hoid</t>
  </si>
  <si>
    <t>Lasteaed Lotte hoid</t>
  </si>
  <si>
    <t>muud maksud</t>
  </si>
  <si>
    <t>Lasteaed Meelespea hoid</t>
  </si>
  <si>
    <t>Lasteaed Midrimaa hoid</t>
  </si>
  <si>
    <t>Lasteaed Rukkilill hoid</t>
  </si>
  <si>
    <t xml:space="preserve">KOKKU </t>
  </si>
</sst>
</file>

<file path=xl/styles.xml><?xml version="1.0" encoding="utf-8"?>
<styleSheet xmlns="http://schemas.openxmlformats.org/spreadsheetml/2006/main">
  <numFmts count="7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_-* #,##0\ _k_r_-;\-* #,##0\ _k_r_-;_-* &quot;-&quot;??\ _k_r_-;_-@_-"/>
    <numFmt numFmtId="168" formatCode="#,##0_ ;\-#,##0\ "/>
    <numFmt numFmtId="169" formatCode="0_ ;\-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6">
    <xf numFmtId="0" fontId="0" fillId="0" borderId="0" xfId="0"/>
    <xf numFmtId="0" fontId="6" fillId="0" borderId="0" xfId="0" applyFont="1"/>
    <xf numFmtId="0" fontId="0" fillId="0" borderId="0" xfId="0"/>
    <xf numFmtId="0" fontId="13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166" fontId="10" fillId="0" borderId="1" xfId="0" applyNumberFormat="1" applyFont="1" applyBorder="1" applyAlignment="1">
      <alignment horizontal="center" vertical="center" textRotation="90" wrapText="1"/>
    </xf>
    <xf numFmtId="0" fontId="14" fillId="0" borderId="0" xfId="0" applyFont="1"/>
    <xf numFmtId="0" fontId="15" fillId="0" borderId="0" xfId="0" applyFont="1"/>
    <xf numFmtId="3" fontId="7" fillId="0" borderId="1" xfId="0" applyNumberFormat="1" applyFont="1" applyFill="1" applyBorder="1"/>
    <xf numFmtId="0" fontId="11" fillId="0" borderId="1" xfId="0" applyFont="1" applyBorder="1" applyAlignment="1">
      <alignment horizontal="center" vertical="center" textRotation="90" wrapText="1"/>
    </xf>
    <xf numFmtId="3" fontId="5" fillId="0" borderId="1" xfId="0" applyNumberFormat="1" applyFont="1" applyFill="1" applyBorder="1"/>
    <xf numFmtId="3" fontId="8" fillId="0" borderId="4" xfId="0" applyNumberFormat="1" applyFont="1" applyFill="1" applyBorder="1"/>
    <xf numFmtId="0" fontId="7" fillId="0" borderId="4" xfId="0" applyFont="1" applyFill="1" applyBorder="1" applyAlignment="1">
      <alignment horizontal="left" wrapText="1"/>
    </xf>
    <xf numFmtId="3" fontId="16" fillId="0" borderId="4" xfId="0" quotePrefix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left"/>
    </xf>
    <xf numFmtId="3" fontId="16" fillId="0" borderId="4" xfId="0" applyNumberFormat="1" applyFont="1" applyFill="1" applyBorder="1" applyAlignment="1">
      <alignment horizontal="right"/>
    </xf>
    <xf numFmtId="0" fontId="6" fillId="0" borderId="0" xfId="0" applyFont="1" applyAlignment="1"/>
    <xf numFmtId="3" fontId="5" fillId="0" borderId="4" xfId="0" applyNumberFormat="1" applyFont="1" applyFill="1" applyBorder="1"/>
    <xf numFmtId="0" fontId="5" fillId="0" borderId="1" xfId="0" quotePrefix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3" fontId="8" fillId="0" borderId="6" xfId="0" applyNumberFormat="1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2" xfId="0" quotePrefix="1" applyFont="1" applyFill="1" applyBorder="1" applyAlignment="1">
      <alignment horizontal="right"/>
    </xf>
    <xf numFmtId="3" fontId="5" fillId="0" borderId="2" xfId="0" applyNumberFormat="1" applyFont="1" applyFill="1" applyBorder="1"/>
    <xf numFmtId="3" fontId="7" fillId="0" borderId="2" xfId="0" applyNumberFormat="1" applyFont="1" applyFill="1" applyBorder="1"/>
    <xf numFmtId="3" fontId="16" fillId="0" borderId="3" xfId="0" quotePrefix="1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0" fontId="15" fillId="0" borderId="2" xfId="0" applyFont="1" applyBorder="1" applyAlignment="1">
      <alignment horizontal="right"/>
    </xf>
    <xf numFmtId="0" fontId="5" fillId="0" borderId="4" xfId="0" applyFont="1" applyFill="1" applyBorder="1" applyAlignment="1">
      <alignment horizontal="left" wrapText="1"/>
    </xf>
    <xf numFmtId="0" fontId="5" fillId="0" borderId="4" xfId="0" quotePrefix="1" applyFont="1" applyFill="1" applyBorder="1" applyAlignment="1">
      <alignment horizontal="right"/>
    </xf>
    <xf numFmtId="3" fontId="7" fillId="0" borderId="4" xfId="0" applyNumberFormat="1" applyFont="1" applyFill="1" applyBorder="1"/>
    <xf numFmtId="0" fontId="8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quotePrefix="1" applyFont="1" applyFill="1" applyBorder="1" applyAlignment="1">
      <alignment horizontal="right"/>
    </xf>
    <xf numFmtId="3" fontId="4" fillId="0" borderId="3" xfId="0" applyNumberFormat="1" applyFont="1" applyFill="1" applyBorder="1"/>
    <xf numFmtId="0" fontId="7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16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8" fillId="0" borderId="2" xfId="0" applyFont="1" applyBorder="1"/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3" fontId="8" fillId="0" borderId="3" xfId="0" applyNumberFormat="1" applyFont="1" applyBorder="1"/>
    <xf numFmtId="0" fontId="18" fillId="0" borderId="0" xfId="0" applyFont="1"/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textRotation="90"/>
    </xf>
    <xf numFmtId="0" fontId="21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20" fillId="0" borderId="2" xfId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3" xfId="1" quotePrefix="1" applyFont="1" applyFill="1" applyBorder="1" applyAlignment="1">
      <alignment horizontal="right"/>
    </xf>
    <xf numFmtId="3" fontId="4" fillId="0" borderId="3" xfId="1" applyNumberFormat="1" applyFont="1" applyFill="1" applyBorder="1"/>
    <xf numFmtId="3" fontId="5" fillId="0" borderId="3" xfId="1" applyNumberFormat="1" applyFont="1" applyFill="1" applyBorder="1" applyAlignment="1">
      <alignment wrapText="1"/>
    </xf>
    <xf numFmtId="0" fontId="4" fillId="0" borderId="3" xfId="0" quotePrefix="1" applyFont="1" applyBorder="1" applyAlignment="1">
      <alignment horizontal="right"/>
    </xf>
    <xf numFmtId="0" fontId="6" fillId="0" borderId="3" xfId="0" applyFont="1" applyBorder="1"/>
    <xf numFmtId="0" fontId="0" fillId="0" borderId="0" xfId="0" applyBorder="1"/>
    <xf numFmtId="3" fontId="6" fillId="0" borderId="3" xfId="0" applyNumberFormat="1" applyFont="1" applyBorder="1"/>
    <xf numFmtId="0" fontId="7" fillId="0" borderId="3" xfId="0" applyFont="1" applyBorder="1"/>
    <xf numFmtId="3" fontId="4" fillId="0" borderId="3" xfId="1" quotePrefix="1" applyNumberFormat="1" applyFont="1" applyFill="1" applyBorder="1" applyAlignment="1">
      <alignment horizontal="right"/>
    </xf>
    <xf numFmtId="3" fontId="17" fillId="0" borderId="3" xfId="0" applyNumberFormat="1" applyFont="1" applyBorder="1"/>
    <xf numFmtId="0" fontId="22" fillId="0" borderId="0" xfId="0" applyFont="1"/>
    <xf numFmtId="0" fontId="18" fillId="0" borderId="0" xfId="0" quotePrefix="1" applyFont="1"/>
    <xf numFmtId="0" fontId="21" fillId="0" borderId="3" xfId="0" applyFont="1" applyBorder="1" applyAlignment="1">
      <alignment horizontal="left" wrapText="1"/>
    </xf>
    <xf numFmtId="0" fontId="21" fillId="0" borderId="3" xfId="1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3" fontId="4" fillId="0" borderId="4" xfId="1" quotePrefix="1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3" fontId="4" fillId="0" borderId="1" xfId="1" quotePrefix="1" applyNumberFormat="1" applyFont="1" applyFill="1" applyBorder="1" applyAlignment="1">
      <alignment horizontal="right"/>
    </xf>
    <xf numFmtId="0" fontId="6" fillId="0" borderId="1" xfId="0" applyFont="1" applyBorder="1"/>
    <xf numFmtId="3" fontId="5" fillId="0" borderId="1" xfId="1" applyNumberFormat="1" applyFont="1" applyFill="1" applyBorder="1" applyAlignment="1">
      <alignment wrapText="1"/>
    </xf>
    <xf numFmtId="3" fontId="4" fillId="0" borderId="1" xfId="1" applyNumberFormat="1" applyFont="1" applyFill="1" applyBorder="1"/>
    <xf numFmtId="0" fontId="1" fillId="0" borderId="1" xfId="0" applyFont="1" applyBorder="1"/>
    <xf numFmtId="167" fontId="23" fillId="0" borderId="1" xfId="7" applyNumberFormat="1" applyFont="1" applyFill="1" applyBorder="1" applyAlignment="1">
      <alignment horizontal="right"/>
    </xf>
    <xf numFmtId="3" fontId="1" fillId="0" borderId="1" xfId="0" applyNumberFormat="1" applyFont="1" applyBorder="1"/>
    <xf numFmtId="167" fontId="23" fillId="0" borderId="4" xfId="7" applyNumberFormat="1" applyFont="1" applyFill="1" applyBorder="1" applyAlignment="1">
      <alignment horizontal="right"/>
    </xf>
    <xf numFmtId="0" fontId="6" fillId="0" borderId="4" xfId="0" applyFont="1" applyBorder="1"/>
    <xf numFmtId="3" fontId="5" fillId="0" borderId="4" xfId="1" applyNumberFormat="1" applyFont="1" applyFill="1" applyBorder="1" applyAlignment="1">
      <alignment wrapText="1"/>
    </xf>
    <xf numFmtId="3" fontId="4" fillId="0" borderId="4" xfId="1" applyNumberFormat="1" applyFont="1" applyFill="1" applyBorder="1"/>
    <xf numFmtId="0" fontId="1" fillId="0" borderId="4" xfId="0" applyFont="1" applyBorder="1"/>
    <xf numFmtId="3" fontId="1" fillId="0" borderId="4" xfId="0" applyNumberFormat="1" applyFont="1" applyBorder="1"/>
    <xf numFmtId="3" fontId="16" fillId="0" borderId="2" xfId="0" applyNumberFormat="1" applyFont="1" applyFill="1" applyBorder="1" applyAlignment="1">
      <alignment horizontal="right"/>
    </xf>
    <xf numFmtId="3" fontId="5" fillId="0" borderId="5" xfId="1" quotePrefix="1" applyNumberFormat="1" applyFont="1" applyFill="1" applyBorder="1" applyAlignment="1">
      <alignment horizontal="right"/>
    </xf>
    <xf numFmtId="0" fontId="20" fillId="0" borderId="1" xfId="1" applyFont="1" applyFill="1" applyBorder="1" applyAlignment="1">
      <alignment horizontal="left" wrapText="1"/>
    </xf>
    <xf numFmtId="0" fontId="5" fillId="0" borderId="1" xfId="1" quotePrefix="1" applyFont="1" applyFill="1" applyBorder="1" applyAlignment="1">
      <alignment horizontal="right"/>
    </xf>
    <xf numFmtId="3" fontId="5" fillId="0" borderId="1" xfId="1" quotePrefix="1" applyNumberFormat="1" applyFont="1" applyFill="1" applyBorder="1" applyAlignment="1">
      <alignment horizontal="right"/>
    </xf>
    <xf numFmtId="3" fontId="5" fillId="0" borderId="1" xfId="1" applyNumberFormat="1" applyFont="1" applyFill="1" applyBorder="1"/>
    <xf numFmtId="3" fontId="5" fillId="0" borderId="4" xfId="1" quotePrefix="1" applyNumberFormat="1" applyFont="1" applyFill="1" applyBorder="1" applyAlignment="1">
      <alignment horizontal="right"/>
    </xf>
    <xf numFmtId="0" fontId="20" fillId="0" borderId="4" xfId="1" applyFont="1" applyFill="1" applyBorder="1" applyAlignment="1">
      <alignment horizontal="left" wrapText="1"/>
    </xf>
    <xf numFmtId="0" fontId="5" fillId="0" borderId="4" xfId="1" quotePrefix="1" applyFont="1" applyFill="1" applyBorder="1" applyAlignment="1">
      <alignment horizontal="right"/>
    </xf>
    <xf numFmtId="3" fontId="5" fillId="0" borderId="4" xfId="1" applyNumberFormat="1" applyFont="1" applyFill="1" applyBorder="1"/>
    <xf numFmtId="3" fontId="4" fillId="0" borderId="3" xfId="1" applyNumberFormat="1" applyFont="1" applyFill="1" applyBorder="1" applyAlignment="1">
      <alignment wrapText="1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quotePrefix="1" applyFont="1" applyFill="1" applyBorder="1" applyAlignment="1">
      <alignment horizontal="right"/>
    </xf>
    <xf numFmtId="3" fontId="5" fillId="0" borderId="7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quotePrefix="1" applyFont="1" applyFill="1" applyBorder="1" applyAlignment="1">
      <alignment horizontal="right"/>
    </xf>
    <xf numFmtId="3" fontId="4" fillId="0" borderId="1" xfId="0" applyNumberFormat="1" applyFont="1" applyFill="1" applyBorder="1"/>
    <xf numFmtId="3" fontId="15" fillId="0" borderId="4" xfId="0" quotePrefix="1" applyNumberFormat="1" applyFont="1" applyFill="1" applyBorder="1" applyAlignment="1">
      <alignment horizontal="right"/>
    </xf>
    <xf numFmtId="3" fontId="15" fillId="0" borderId="1" xfId="0" quotePrefix="1" applyNumberFormat="1" applyFont="1" applyFill="1" applyBorder="1" applyAlignment="1">
      <alignment horizontal="right"/>
    </xf>
    <xf numFmtId="0" fontId="6" fillId="0" borderId="0" xfId="0" applyFont="1" applyBorder="1"/>
    <xf numFmtId="3" fontId="7" fillId="0" borderId="7" xfId="0" applyNumberFormat="1" applyFont="1" applyFill="1" applyBorder="1"/>
    <xf numFmtId="3" fontId="15" fillId="0" borderId="1" xfId="0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0" fontId="5" fillId="0" borderId="1" xfId="0" quotePrefix="1" applyFont="1" applyBorder="1" applyAlignment="1">
      <alignment horizontal="right"/>
    </xf>
    <xf numFmtId="3" fontId="6" fillId="0" borderId="1" xfId="0" applyNumberFormat="1" applyFont="1" applyBorder="1"/>
    <xf numFmtId="3" fontId="15" fillId="0" borderId="7" xfId="0" applyNumberFormat="1" applyFont="1" applyFill="1" applyBorder="1" applyAlignment="1">
      <alignment horizontal="right"/>
    </xf>
    <xf numFmtId="0" fontId="5" fillId="0" borderId="5" xfId="0" quotePrefix="1" applyFont="1" applyFill="1" applyBorder="1" applyAlignment="1">
      <alignment horizontal="right"/>
    </xf>
    <xf numFmtId="3" fontId="15" fillId="0" borderId="5" xfId="0" quotePrefix="1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3" fontId="5" fillId="0" borderId="5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Fill="1" applyAlignment="1"/>
    <xf numFmtId="4" fontId="0" fillId="0" borderId="0" xfId="0" applyNumberFormat="1" applyAlignment="1"/>
    <xf numFmtId="167" fontId="5" fillId="0" borderId="1" xfId="7" applyNumberFormat="1" applyFont="1" applyFill="1" applyBorder="1" applyAlignment="1">
      <alignment horizontal="center" textRotation="90" wrapText="1"/>
    </xf>
    <xf numFmtId="168" fontId="4" fillId="0" borderId="1" xfId="7" applyNumberFormat="1" applyFont="1" applyFill="1" applyBorder="1"/>
    <xf numFmtId="167" fontId="5" fillId="0" borderId="1" xfId="7" applyNumberFormat="1" applyFont="1" applyFill="1" applyBorder="1"/>
    <xf numFmtId="168" fontId="5" fillId="0" borderId="1" xfId="7" applyNumberFormat="1" applyFont="1" applyFill="1" applyBorder="1"/>
    <xf numFmtId="167" fontId="5" fillId="0" borderId="1" xfId="7" applyNumberFormat="1" applyFont="1" applyFill="1" applyBorder="1" applyAlignment="1">
      <alignment wrapText="1"/>
    </xf>
    <xf numFmtId="167" fontId="4" fillId="0" borderId="1" xfId="7" applyNumberFormat="1" applyFont="1" applyFill="1" applyBorder="1" applyAlignment="1">
      <alignment horizontal="center" wrapText="1"/>
    </xf>
    <xf numFmtId="3" fontId="15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167" fontId="23" fillId="0" borderId="1" xfId="7" applyNumberFormat="1" applyFont="1" applyFill="1" applyBorder="1" applyAlignment="1">
      <alignment horizontal="left"/>
    </xf>
    <xf numFmtId="167" fontId="24" fillId="0" borderId="1" xfId="7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wrapText="1"/>
    </xf>
    <xf numFmtId="0" fontId="17" fillId="0" borderId="1" xfId="0" applyFont="1" applyBorder="1"/>
    <xf numFmtId="167" fontId="23" fillId="0" borderId="1" xfId="7" applyNumberFormat="1" applyFont="1" applyFill="1" applyBorder="1" applyAlignment="1"/>
    <xf numFmtId="3" fontId="0" fillId="0" borderId="0" xfId="0" applyNumberFormat="1"/>
    <xf numFmtId="3" fontId="15" fillId="0" borderId="2" xfId="0" quotePrefix="1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167" fontId="5" fillId="0" borderId="0" xfId="7" applyNumberFormat="1" applyFont="1" applyFill="1" applyBorder="1" applyAlignment="1">
      <alignment wrapText="1"/>
    </xf>
    <xf numFmtId="168" fontId="4" fillId="0" borderId="0" xfId="7" applyNumberFormat="1" applyFont="1" applyFill="1" applyBorder="1"/>
    <xf numFmtId="168" fontId="5" fillId="0" borderId="0" xfId="7" applyNumberFormat="1" applyFont="1" applyFill="1" applyBorder="1"/>
    <xf numFmtId="169" fontId="11" fillId="0" borderId="1" xfId="7" applyNumberFormat="1" applyFont="1" applyFill="1" applyBorder="1" applyAlignment="1">
      <alignment horizontal="center" wrapText="1"/>
    </xf>
    <xf numFmtId="169" fontId="11" fillId="0" borderId="1" xfId="7" applyNumberFormat="1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167" fontId="4" fillId="0" borderId="2" xfId="7" applyNumberFormat="1" applyFont="1" applyFill="1" applyBorder="1" applyAlignment="1">
      <alignment horizontal="center" vertical="center" textRotation="90" wrapText="1"/>
    </xf>
    <xf numFmtId="167" fontId="4" fillId="0" borderId="4" xfId="7" applyNumberFormat="1" applyFont="1" applyFill="1" applyBorder="1" applyAlignment="1">
      <alignment horizontal="center" vertical="center" textRotation="90"/>
    </xf>
    <xf numFmtId="167" fontId="4" fillId="0" borderId="2" xfId="7" applyNumberFormat="1" applyFont="1" applyFill="1" applyBorder="1" applyAlignment="1">
      <alignment horizontal="center" vertical="center" wrapText="1"/>
    </xf>
    <xf numFmtId="167" fontId="4" fillId="0" borderId="4" xfId="7" applyNumberFormat="1" applyFont="1" applyFill="1" applyBorder="1" applyAlignment="1">
      <alignment horizontal="center" vertical="center" wrapText="1"/>
    </xf>
  </cellXfs>
  <cellStyles count="8">
    <cellStyle name="Comma" xfId="7" builtinId="3"/>
    <cellStyle name="Comma 2" xfId="2"/>
    <cellStyle name="Comma 2 2" xfId="6"/>
    <cellStyle name="Comma 3" xfId="3"/>
    <cellStyle name="Comma 4" xfId="4"/>
    <cellStyle name="Comma 5" xfId="5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opLeftCell="A4" workbookViewId="0">
      <selection activeCell="E10" sqref="E10"/>
    </sheetView>
  </sheetViews>
  <sheetFormatPr defaultRowHeight="15"/>
  <cols>
    <col min="1" max="1" width="26.140625" style="2" customWidth="1"/>
    <col min="2" max="2" width="6" style="2" bestFit="1" customWidth="1"/>
    <col min="3" max="3" width="3.7109375" style="2" bestFit="1" customWidth="1"/>
    <col min="4" max="4" width="8" style="2" bestFit="1" customWidth="1"/>
    <col min="5" max="5" width="7.42578125" style="2" bestFit="1" customWidth="1"/>
    <col min="6" max="6" width="8.140625" style="2" bestFit="1" customWidth="1"/>
    <col min="7" max="8" width="5.42578125" style="2" bestFit="1" customWidth="1"/>
    <col min="9" max="9" width="16.42578125" style="2" customWidth="1"/>
    <col min="10" max="11" width="8.140625" style="2" bestFit="1" customWidth="1"/>
    <col min="12" max="12" width="8.140625" style="2" customWidth="1"/>
    <col min="13" max="13" width="7.42578125" style="2" customWidth="1"/>
    <col min="14" max="14" width="6.42578125" style="2" bestFit="1" customWidth="1"/>
    <col min="15" max="15" width="5.42578125" style="2" bestFit="1" customWidth="1"/>
    <col min="16" max="16" width="4.42578125" style="2" bestFit="1" customWidth="1"/>
    <col min="17" max="17" width="5.42578125" style="2" bestFit="1" customWidth="1"/>
    <col min="18" max="18" width="6.42578125" style="2" bestFit="1" customWidth="1"/>
    <col min="19" max="19" width="5.7109375" style="2" bestFit="1" customWidth="1"/>
    <col min="20" max="20" width="6.5703125" style="2" customWidth="1"/>
    <col min="21" max="21" width="6.42578125" style="2" bestFit="1" customWidth="1"/>
    <col min="22" max="16384" width="9.140625" style="2"/>
  </cols>
  <sheetData>
    <row r="1" spans="1:2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>
      <c r="A2" s="150" t="s">
        <v>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2" ht="18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2" ht="104.25" customHeight="1">
      <c r="A4" s="54" t="s">
        <v>39</v>
      </c>
      <c r="B4" s="55" t="s">
        <v>28</v>
      </c>
      <c r="C4" s="55" t="s">
        <v>29</v>
      </c>
      <c r="D4" s="56" t="s">
        <v>30</v>
      </c>
      <c r="E4" s="57" t="s">
        <v>31</v>
      </c>
      <c r="F4" s="57" t="s">
        <v>32</v>
      </c>
      <c r="G4" s="57" t="s">
        <v>79</v>
      </c>
      <c r="H4" s="57" t="s">
        <v>81</v>
      </c>
      <c r="I4" s="58" t="s">
        <v>12</v>
      </c>
      <c r="J4" s="58" t="s">
        <v>33</v>
      </c>
      <c r="K4" s="57" t="s">
        <v>34</v>
      </c>
      <c r="L4" s="57" t="s">
        <v>188</v>
      </c>
      <c r="M4" s="11" t="s">
        <v>13</v>
      </c>
      <c r="N4" s="11" t="s">
        <v>10</v>
      </c>
      <c r="O4" s="11" t="s">
        <v>6</v>
      </c>
      <c r="P4" s="57" t="s">
        <v>0</v>
      </c>
      <c r="Q4" s="57" t="s">
        <v>5</v>
      </c>
      <c r="R4" s="57" t="s">
        <v>111</v>
      </c>
      <c r="S4" s="57" t="s">
        <v>80</v>
      </c>
      <c r="T4" s="57" t="s">
        <v>72</v>
      </c>
      <c r="U4" s="57" t="s">
        <v>35</v>
      </c>
    </row>
    <row r="5" spans="1:22" ht="15.75" thickBot="1">
      <c r="A5" s="59"/>
      <c r="B5" s="60"/>
      <c r="C5" s="60"/>
      <c r="D5" s="60"/>
      <c r="E5" s="61">
        <v>3500</v>
      </c>
      <c r="F5" s="61">
        <v>3502</v>
      </c>
      <c r="G5" s="61">
        <v>3880</v>
      </c>
      <c r="H5" s="61">
        <v>3888</v>
      </c>
      <c r="I5" s="61"/>
      <c r="J5" s="61"/>
      <c r="K5" s="61">
        <v>1551</v>
      </c>
      <c r="L5" s="61">
        <v>4134</v>
      </c>
      <c r="M5" s="47">
        <v>4500</v>
      </c>
      <c r="N5" s="47">
        <v>5002</v>
      </c>
      <c r="O5" s="47">
        <v>506</v>
      </c>
      <c r="P5" s="61">
        <v>5500</v>
      </c>
      <c r="Q5" s="61">
        <v>5503</v>
      </c>
      <c r="R5" s="61">
        <v>5504</v>
      </c>
      <c r="S5" s="61">
        <v>5511</v>
      </c>
      <c r="T5" s="61">
        <v>5524</v>
      </c>
      <c r="U5" s="61">
        <v>5525</v>
      </c>
    </row>
    <row r="6" spans="1:22" ht="15.75" thickBot="1">
      <c r="A6" s="75" t="s">
        <v>83</v>
      </c>
      <c r="B6" s="62"/>
      <c r="C6" s="62"/>
      <c r="D6" s="70">
        <f t="shared" ref="D6:D39" si="0">SUM(E6:H6)</f>
        <v>-193100</v>
      </c>
      <c r="E6" s="63">
        <f>SUM(E7:E9)</f>
        <v>0</v>
      </c>
      <c r="F6" s="63">
        <f t="shared" ref="F6:H6" si="1">SUM(F7:F9)</f>
        <v>-200000</v>
      </c>
      <c r="G6" s="63">
        <f t="shared" si="1"/>
        <v>4600</v>
      </c>
      <c r="H6" s="63">
        <f t="shared" si="1"/>
        <v>2300</v>
      </c>
      <c r="I6" s="102" t="s">
        <v>42</v>
      </c>
      <c r="J6" s="63">
        <f t="shared" ref="J6:J39" si="2">SUM(K6:U6)</f>
        <v>-193100</v>
      </c>
      <c r="K6" s="63">
        <f>SUM(K7:K9)</f>
        <v>-200000</v>
      </c>
      <c r="L6" s="63">
        <f t="shared" ref="L6:U6" si="3">SUM(L7:L9)</f>
        <v>0</v>
      </c>
      <c r="M6" s="63">
        <f t="shared" si="3"/>
        <v>0</v>
      </c>
      <c r="N6" s="63">
        <f t="shared" si="3"/>
        <v>0</v>
      </c>
      <c r="O6" s="63">
        <f t="shared" si="3"/>
        <v>0</v>
      </c>
      <c r="P6" s="63">
        <f t="shared" si="3"/>
        <v>0</v>
      </c>
      <c r="Q6" s="63">
        <f t="shared" ref="Q6" si="4">SUM(Q7:Q9)</f>
        <v>0</v>
      </c>
      <c r="R6" s="63">
        <f t="shared" ref="R6" si="5">SUM(R7:R9)</f>
        <v>0</v>
      </c>
      <c r="S6" s="63">
        <f t="shared" si="3"/>
        <v>6900</v>
      </c>
      <c r="T6" s="63">
        <f t="shared" si="3"/>
        <v>0</v>
      </c>
      <c r="U6" s="63">
        <f t="shared" si="3"/>
        <v>0</v>
      </c>
    </row>
    <row r="7" spans="1:22" ht="26.25">
      <c r="A7" s="99" t="s">
        <v>84</v>
      </c>
      <c r="B7" s="100" t="s">
        <v>43</v>
      </c>
      <c r="C7" s="100">
        <v>15</v>
      </c>
      <c r="D7" s="93">
        <f t="shared" ref="D7:D9" si="6">SUM(E7:H7)</f>
        <v>-200000</v>
      </c>
      <c r="E7" s="101"/>
      <c r="F7" s="101">
        <v>-200000</v>
      </c>
      <c r="G7" s="101"/>
      <c r="H7" s="101"/>
      <c r="I7" s="88" t="s">
        <v>203</v>
      </c>
      <c r="J7" s="101">
        <f t="shared" si="2"/>
        <v>-200000</v>
      </c>
      <c r="K7" s="101">
        <v>-200000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2">
      <c r="A8" s="94" t="s">
        <v>85</v>
      </c>
      <c r="B8" s="95" t="s">
        <v>78</v>
      </c>
      <c r="C8" s="95">
        <v>15</v>
      </c>
      <c r="D8" s="98">
        <f t="shared" si="6"/>
        <v>2800</v>
      </c>
      <c r="E8" s="97"/>
      <c r="F8" s="97"/>
      <c r="G8" s="97">
        <v>2800</v>
      </c>
      <c r="H8" s="97"/>
      <c r="I8" s="81"/>
      <c r="J8" s="97">
        <f t="shared" si="2"/>
        <v>2800</v>
      </c>
      <c r="K8" s="97"/>
      <c r="L8" s="97"/>
      <c r="M8" s="97"/>
      <c r="N8" s="97"/>
      <c r="O8" s="97"/>
      <c r="P8" s="97"/>
      <c r="Q8" s="97"/>
      <c r="R8" s="97"/>
      <c r="S8" s="97">
        <v>2800</v>
      </c>
      <c r="T8" s="97"/>
      <c r="U8" s="97"/>
    </row>
    <row r="9" spans="1:22" ht="15.75" thickBot="1">
      <c r="A9" s="94" t="s">
        <v>86</v>
      </c>
      <c r="B9" s="95" t="s">
        <v>82</v>
      </c>
      <c r="C9" s="95">
        <v>25</v>
      </c>
      <c r="D9" s="96">
        <f t="shared" si="6"/>
        <v>4100</v>
      </c>
      <c r="E9" s="97"/>
      <c r="F9" s="97"/>
      <c r="G9" s="97">
        <v>1800</v>
      </c>
      <c r="H9" s="97">
        <v>2300</v>
      </c>
      <c r="I9" s="81"/>
      <c r="J9" s="97">
        <f t="shared" si="2"/>
        <v>4100</v>
      </c>
      <c r="K9" s="97"/>
      <c r="L9" s="97"/>
      <c r="M9" s="97"/>
      <c r="N9" s="97"/>
      <c r="O9" s="97"/>
      <c r="P9" s="97"/>
      <c r="Q9" s="97"/>
      <c r="R9" s="97"/>
      <c r="S9" s="97">
        <v>4100</v>
      </c>
      <c r="T9" s="97"/>
      <c r="U9" s="97"/>
    </row>
    <row r="10" spans="1:22" ht="39.75" thickBot="1">
      <c r="A10" s="75" t="s">
        <v>37</v>
      </c>
      <c r="B10" s="62" t="s">
        <v>43</v>
      </c>
      <c r="C10" s="62">
        <v>21</v>
      </c>
      <c r="D10" s="70">
        <f t="shared" si="0"/>
        <v>91694</v>
      </c>
      <c r="E10" s="63">
        <f>63556+28138</f>
        <v>91694</v>
      </c>
      <c r="F10" s="63"/>
      <c r="G10" s="63"/>
      <c r="H10" s="63"/>
      <c r="I10" s="64" t="s">
        <v>204</v>
      </c>
      <c r="J10" s="63">
        <f t="shared" si="2"/>
        <v>0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2" ht="15.75" thickBot="1">
      <c r="A11" s="74" t="s">
        <v>75</v>
      </c>
      <c r="B11" s="65"/>
      <c r="C11" s="65"/>
      <c r="D11" s="70">
        <f t="shared" si="0"/>
        <v>48590</v>
      </c>
      <c r="E11" s="68">
        <f>SUM(E12:E34)</f>
        <v>48590</v>
      </c>
      <c r="F11" s="66">
        <f t="shared" ref="F11:H11" si="7">SUM(F12:F34)</f>
        <v>0</v>
      </c>
      <c r="G11" s="66">
        <f t="shared" si="7"/>
        <v>0</v>
      </c>
      <c r="H11" s="66">
        <f t="shared" si="7"/>
        <v>0</v>
      </c>
      <c r="I11" s="64"/>
      <c r="J11" s="63">
        <f t="shared" si="2"/>
        <v>140284</v>
      </c>
      <c r="K11" s="68">
        <f>SUM(K12:K33,K34)</f>
        <v>0</v>
      </c>
      <c r="L11" s="68">
        <f t="shared" ref="L11:U11" si="8">SUM(L12:L33,L34)</f>
        <v>35948</v>
      </c>
      <c r="M11" s="68">
        <f t="shared" si="8"/>
        <v>722</v>
      </c>
      <c r="N11" s="68">
        <f t="shared" si="8"/>
        <v>12853</v>
      </c>
      <c r="O11" s="68">
        <f t="shared" si="8"/>
        <v>3344</v>
      </c>
      <c r="P11" s="68">
        <f t="shared" si="8"/>
        <v>500</v>
      </c>
      <c r="Q11" s="68">
        <f t="shared" si="8"/>
        <v>6200</v>
      </c>
      <c r="R11" s="68">
        <f t="shared" si="8"/>
        <v>25562</v>
      </c>
      <c r="S11" s="68">
        <f t="shared" si="8"/>
        <v>0</v>
      </c>
      <c r="T11" s="68">
        <f t="shared" si="8"/>
        <v>37827</v>
      </c>
      <c r="U11" s="68">
        <f t="shared" si="8"/>
        <v>17328</v>
      </c>
      <c r="V11" s="67"/>
    </row>
    <row r="12" spans="1:22" ht="15.75">
      <c r="A12" s="86" t="s">
        <v>53</v>
      </c>
      <c r="B12" s="116" t="s">
        <v>43</v>
      </c>
      <c r="C12" s="116">
        <v>21</v>
      </c>
      <c r="D12" s="77"/>
      <c r="E12" s="87"/>
      <c r="F12" s="87"/>
      <c r="G12" s="87"/>
      <c r="H12" s="87"/>
      <c r="I12" s="88" t="s">
        <v>114</v>
      </c>
      <c r="J12" s="89">
        <f t="shared" si="2"/>
        <v>721</v>
      </c>
      <c r="K12" s="90"/>
      <c r="L12" s="90"/>
      <c r="M12" s="91"/>
      <c r="N12" s="91"/>
      <c r="O12" s="91"/>
      <c r="P12" s="91"/>
      <c r="Q12" s="91"/>
      <c r="R12" s="91"/>
      <c r="S12" s="91"/>
      <c r="T12" s="91">
        <v>721</v>
      </c>
      <c r="U12" s="91"/>
      <c r="V12" s="67"/>
    </row>
    <row r="13" spans="1:22" ht="15.75">
      <c r="A13" s="84" t="s">
        <v>54</v>
      </c>
      <c r="B13" s="117" t="s">
        <v>43</v>
      </c>
      <c r="C13" s="117">
        <v>21</v>
      </c>
      <c r="D13" s="79"/>
      <c r="E13" s="80"/>
      <c r="F13" s="80"/>
      <c r="G13" s="80"/>
      <c r="H13" s="80"/>
      <c r="I13" s="88" t="s">
        <v>114</v>
      </c>
      <c r="J13" s="82">
        <f t="shared" si="2"/>
        <v>3247</v>
      </c>
      <c r="K13" s="83"/>
      <c r="L13" s="83"/>
      <c r="M13" s="85"/>
      <c r="N13" s="85">
        <v>2427</v>
      </c>
      <c r="O13" s="85">
        <v>820</v>
      </c>
      <c r="P13" s="85"/>
      <c r="Q13" s="85"/>
      <c r="R13" s="85"/>
      <c r="S13" s="85"/>
      <c r="T13" s="85"/>
      <c r="U13" s="85"/>
      <c r="V13" s="67"/>
    </row>
    <row r="14" spans="1:22" ht="15.75">
      <c r="A14" s="84" t="s">
        <v>55</v>
      </c>
      <c r="B14" s="117" t="s">
        <v>43</v>
      </c>
      <c r="C14" s="117">
        <v>21</v>
      </c>
      <c r="D14" s="79"/>
      <c r="E14" s="80"/>
      <c r="F14" s="80"/>
      <c r="G14" s="80"/>
      <c r="H14" s="80"/>
      <c r="I14" s="88" t="s">
        <v>114</v>
      </c>
      <c r="J14" s="82">
        <f t="shared" si="2"/>
        <v>721</v>
      </c>
      <c r="K14" s="83"/>
      <c r="L14" s="83"/>
      <c r="M14" s="85"/>
      <c r="N14" s="85"/>
      <c r="O14" s="85"/>
      <c r="P14" s="85"/>
      <c r="Q14" s="85"/>
      <c r="R14" s="85"/>
      <c r="S14" s="85"/>
      <c r="T14" s="85">
        <v>721</v>
      </c>
      <c r="U14" s="85"/>
      <c r="V14" s="67"/>
    </row>
    <row r="15" spans="1:22" ht="15.75">
      <c r="A15" s="84" t="s">
        <v>56</v>
      </c>
      <c r="B15" s="117" t="s">
        <v>43</v>
      </c>
      <c r="C15" s="117">
        <v>21</v>
      </c>
      <c r="D15" s="79"/>
      <c r="E15" s="80"/>
      <c r="F15" s="80"/>
      <c r="G15" s="80"/>
      <c r="H15" s="80"/>
      <c r="I15" s="88" t="s">
        <v>114</v>
      </c>
      <c r="J15" s="82">
        <f t="shared" si="2"/>
        <v>3247</v>
      </c>
      <c r="K15" s="83"/>
      <c r="L15" s="83"/>
      <c r="M15" s="85"/>
      <c r="N15" s="85"/>
      <c r="O15" s="85"/>
      <c r="P15" s="85"/>
      <c r="Q15" s="85"/>
      <c r="R15" s="85"/>
      <c r="S15" s="85"/>
      <c r="T15" s="85">
        <v>3247</v>
      </c>
      <c r="U15" s="85"/>
      <c r="V15" s="67"/>
    </row>
    <row r="16" spans="1:22" ht="15.75">
      <c r="A16" s="84" t="s">
        <v>57</v>
      </c>
      <c r="B16" s="117" t="s">
        <v>43</v>
      </c>
      <c r="C16" s="117">
        <v>21</v>
      </c>
      <c r="D16" s="79"/>
      <c r="E16" s="80"/>
      <c r="F16" s="80"/>
      <c r="G16" s="80"/>
      <c r="H16" s="80"/>
      <c r="I16" s="88" t="s">
        <v>114</v>
      </c>
      <c r="J16" s="82">
        <f t="shared" si="2"/>
        <v>361</v>
      </c>
      <c r="K16" s="83"/>
      <c r="L16" s="83"/>
      <c r="M16" s="85"/>
      <c r="N16" s="85"/>
      <c r="O16" s="85"/>
      <c r="P16" s="85"/>
      <c r="Q16" s="85"/>
      <c r="R16" s="85"/>
      <c r="S16" s="85"/>
      <c r="T16" s="85">
        <v>361</v>
      </c>
      <c r="U16" s="85"/>
      <c r="V16" s="67"/>
    </row>
    <row r="17" spans="1:22" ht="15.75">
      <c r="A17" s="84" t="s">
        <v>58</v>
      </c>
      <c r="B17" s="117" t="s">
        <v>43</v>
      </c>
      <c r="C17" s="117">
        <v>21</v>
      </c>
      <c r="D17" s="79"/>
      <c r="E17" s="80"/>
      <c r="F17" s="80"/>
      <c r="G17" s="80"/>
      <c r="H17" s="80"/>
      <c r="I17" s="88" t="s">
        <v>114</v>
      </c>
      <c r="J17" s="82">
        <f t="shared" si="2"/>
        <v>1082</v>
      </c>
      <c r="K17" s="83"/>
      <c r="L17" s="83"/>
      <c r="M17" s="85"/>
      <c r="N17" s="85"/>
      <c r="O17" s="85"/>
      <c r="P17" s="85"/>
      <c r="Q17" s="85"/>
      <c r="R17" s="85"/>
      <c r="S17" s="85"/>
      <c r="T17" s="85">
        <v>1082</v>
      </c>
      <c r="U17" s="85"/>
      <c r="V17" s="67"/>
    </row>
    <row r="18" spans="1:22" ht="15.75">
      <c r="A18" s="84" t="s">
        <v>59</v>
      </c>
      <c r="B18" s="117" t="s">
        <v>43</v>
      </c>
      <c r="C18" s="117">
        <v>21</v>
      </c>
      <c r="D18" s="79"/>
      <c r="E18" s="80"/>
      <c r="F18" s="80"/>
      <c r="G18" s="80"/>
      <c r="H18" s="80"/>
      <c r="I18" s="88" t="s">
        <v>114</v>
      </c>
      <c r="J18" s="82">
        <f t="shared" si="2"/>
        <v>361</v>
      </c>
      <c r="K18" s="83"/>
      <c r="L18" s="83"/>
      <c r="M18" s="85"/>
      <c r="N18" s="85"/>
      <c r="O18" s="85"/>
      <c r="P18" s="85"/>
      <c r="Q18" s="85"/>
      <c r="R18" s="85"/>
      <c r="S18" s="85"/>
      <c r="T18" s="85">
        <v>361</v>
      </c>
      <c r="U18" s="85"/>
      <c r="V18" s="67"/>
    </row>
    <row r="19" spans="1:22" ht="15.75">
      <c r="A19" s="84" t="s">
        <v>60</v>
      </c>
      <c r="B19" s="117" t="s">
        <v>43</v>
      </c>
      <c r="C19" s="117">
        <v>21</v>
      </c>
      <c r="D19" s="79"/>
      <c r="E19" s="80"/>
      <c r="F19" s="80"/>
      <c r="G19" s="80"/>
      <c r="H19" s="80"/>
      <c r="I19" s="88" t="s">
        <v>114</v>
      </c>
      <c r="J19" s="82">
        <f t="shared" si="2"/>
        <v>1082</v>
      </c>
      <c r="K19" s="83"/>
      <c r="L19" s="83"/>
      <c r="M19" s="85"/>
      <c r="N19" s="85"/>
      <c r="O19" s="85"/>
      <c r="P19" s="85"/>
      <c r="Q19" s="85"/>
      <c r="R19" s="85"/>
      <c r="S19" s="85"/>
      <c r="T19" s="85">
        <v>1082</v>
      </c>
      <c r="U19" s="85"/>
      <c r="V19" s="67"/>
    </row>
    <row r="20" spans="1:22" ht="15.75">
      <c r="A20" s="84" t="s">
        <v>61</v>
      </c>
      <c r="B20" s="117" t="s">
        <v>43</v>
      </c>
      <c r="C20" s="117">
        <v>21</v>
      </c>
      <c r="D20" s="79"/>
      <c r="E20" s="80"/>
      <c r="F20" s="80"/>
      <c r="G20" s="80"/>
      <c r="H20" s="80"/>
      <c r="I20" s="88" t="s">
        <v>114</v>
      </c>
      <c r="J20" s="82">
        <f t="shared" si="2"/>
        <v>1443</v>
      </c>
      <c r="K20" s="83"/>
      <c r="L20" s="83"/>
      <c r="M20" s="85"/>
      <c r="N20" s="85"/>
      <c r="O20" s="85"/>
      <c r="P20" s="85"/>
      <c r="Q20" s="85"/>
      <c r="R20" s="85"/>
      <c r="S20" s="85"/>
      <c r="T20" s="85">
        <v>1443</v>
      </c>
      <c r="U20" s="85"/>
      <c r="V20" s="67"/>
    </row>
    <row r="21" spans="1:22" ht="15.75">
      <c r="A21" s="84" t="s">
        <v>62</v>
      </c>
      <c r="B21" s="117" t="s">
        <v>43</v>
      </c>
      <c r="C21" s="117">
        <v>21</v>
      </c>
      <c r="D21" s="79"/>
      <c r="E21" s="80"/>
      <c r="F21" s="80"/>
      <c r="G21" s="80"/>
      <c r="H21" s="80"/>
      <c r="I21" s="88" t="s">
        <v>114</v>
      </c>
      <c r="J21" s="82">
        <f t="shared" si="2"/>
        <v>1082</v>
      </c>
      <c r="K21" s="83"/>
      <c r="L21" s="83"/>
      <c r="M21" s="85"/>
      <c r="N21" s="85"/>
      <c r="O21" s="85"/>
      <c r="P21" s="85"/>
      <c r="Q21" s="85"/>
      <c r="R21" s="85"/>
      <c r="S21" s="85"/>
      <c r="T21" s="85">
        <v>1082</v>
      </c>
      <c r="U21" s="85"/>
      <c r="V21" s="67"/>
    </row>
    <row r="22" spans="1:22" ht="15.75">
      <c r="A22" s="84" t="s">
        <v>63</v>
      </c>
      <c r="B22" s="117" t="s">
        <v>43</v>
      </c>
      <c r="C22" s="117">
        <v>21</v>
      </c>
      <c r="D22" s="79"/>
      <c r="E22" s="80"/>
      <c r="F22" s="80"/>
      <c r="G22" s="80"/>
      <c r="H22" s="80"/>
      <c r="I22" s="88" t="s">
        <v>114</v>
      </c>
      <c r="J22" s="82">
        <f t="shared" si="2"/>
        <v>2164</v>
      </c>
      <c r="K22" s="83"/>
      <c r="L22" s="83"/>
      <c r="M22" s="85"/>
      <c r="N22" s="85">
        <v>1617</v>
      </c>
      <c r="O22" s="85">
        <v>547</v>
      </c>
      <c r="P22" s="85"/>
      <c r="Q22" s="85"/>
      <c r="R22" s="85"/>
      <c r="S22" s="85"/>
      <c r="T22" s="85"/>
      <c r="U22" s="85"/>
      <c r="V22" s="67"/>
    </row>
    <row r="23" spans="1:22" ht="15.75">
      <c r="A23" s="84" t="s">
        <v>64</v>
      </c>
      <c r="B23" s="117" t="s">
        <v>43</v>
      </c>
      <c r="C23" s="117">
        <v>21</v>
      </c>
      <c r="D23" s="79"/>
      <c r="E23" s="80"/>
      <c r="F23" s="80"/>
      <c r="G23" s="80"/>
      <c r="H23" s="80"/>
      <c r="I23" s="88" t="s">
        <v>114</v>
      </c>
      <c r="J23" s="82">
        <f t="shared" si="2"/>
        <v>2886</v>
      </c>
      <c r="K23" s="83"/>
      <c r="L23" s="83"/>
      <c r="M23" s="85"/>
      <c r="N23" s="85"/>
      <c r="O23" s="85"/>
      <c r="P23" s="85"/>
      <c r="Q23" s="85"/>
      <c r="R23" s="85"/>
      <c r="S23" s="85"/>
      <c r="T23" s="85">
        <v>2886</v>
      </c>
      <c r="U23" s="85"/>
      <c r="V23" s="67"/>
    </row>
    <row r="24" spans="1:22" ht="15.75">
      <c r="A24" s="84" t="s">
        <v>65</v>
      </c>
      <c r="B24" s="117" t="s">
        <v>43</v>
      </c>
      <c r="C24" s="117">
        <v>21</v>
      </c>
      <c r="D24" s="79"/>
      <c r="E24" s="80"/>
      <c r="F24" s="80"/>
      <c r="G24" s="80"/>
      <c r="H24" s="80"/>
      <c r="I24" s="88" t="s">
        <v>114</v>
      </c>
      <c r="J24" s="82">
        <f t="shared" si="2"/>
        <v>361</v>
      </c>
      <c r="K24" s="83"/>
      <c r="L24" s="83"/>
      <c r="M24" s="85"/>
      <c r="N24" s="85"/>
      <c r="O24" s="85"/>
      <c r="P24" s="85"/>
      <c r="Q24" s="85"/>
      <c r="R24" s="85"/>
      <c r="S24" s="85"/>
      <c r="T24" s="85">
        <v>361</v>
      </c>
      <c r="U24" s="85"/>
      <c r="V24" s="67"/>
    </row>
    <row r="25" spans="1:22" ht="15.75">
      <c r="A25" s="84" t="s">
        <v>66</v>
      </c>
      <c r="B25" s="117" t="s">
        <v>43</v>
      </c>
      <c r="C25" s="117">
        <v>21</v>
      </c>
      <c r="D25" s="79"/>
      <c r="E25" s="80"/>
      <c r="F25" s="80"/>
      <c r="G25" s="80"/>
      <c r="H25" s="80"/>
      <c r="I25" s="88" t="s">
        <v>114</v>
      </c>
      <c r="J25" s="82">
        <f t="shared" si="2"/>
        <v>721</v>
      </c>
      <c r="K25" s="83"/>
      <c r="L25" s="83"/>
      <c r="M25" s="85"/>
      <c r="N25" s="85"/>
      <c r="O25" s="85"/>
      <c r="P25" s="85"/>
      <c r="Q25" s="85"/>
      <c r="R25" s="85"/>
      <c r="S25" s="85"/>
      <c r="T25" s="85">
        <v>721</v>
      </c>
      <c r="U25" s="85"/>
      <c r="V25" s="67"/>
    </row>
    <row r="26" spans="1:22" ht="15.75">
      <c r="A26" s="84" t="s">
        <v>67</v>
      </c>
      <c r="B26" s="117" t="s">
        <v>43</v>
      </c>
      <c r="C26" s="117">
        <v>21</v>
      </c>
      <c r="D26" s="79"/>
      <c r="E26" s="80"/>
      <c r="F26" s="80"/>
      <c r="G26" s="80"/>
      <c r="H26" s="80"/>
      <c r="I26" s="88" t="s">
        <v>114</v>
      </c>
      <c r="J26" s="82">
        <f t="shared" si="2"/>
        <v>1082</v>
      </c>
      <c r="K26" s="83"/>
      <c r="L26" s="83"/>
      <c r="M26" s="85"/>
      <c r="N26" s="85">
        <v>809</v>
      </c>
      <c r="O26" s="85">
        <v>273</v>
      </c>
      <c r="P26" s="85"/>
      <c r="Q26" s="85"/>
      <c r="R26" s="85"/>
      <c r="S26" s="85"/>
      <c r="T26" s="85"/>
      <c r="U26" s="85"/>
      <c r="V26" s="67"/>
    </row>
    <row r="27" spans="1:22" ht="15.75">
      <c r="A27" s="84" t="s">
        <v>68</v>
      </c>
      <c r="B27" s="117" t="s">
        <v>43</v>
      </c>
      <c r="C27" s="117">
        <v>21</v>
      </c>
      <c r="D27" s="79"/>
      <c r="E27" s="80"/>
      <c r="F27" s="80"/>
      <c r="G27" s="80"/>
      <c r="H27" s="80"/>
      <c r="I27" s="88" t="s">
        <v>114</v>
      </c>
      <c r="J27" s="82">
        <f t="shared" si="2"/>
        <v>1804</v>
      </c>
      <c r="K27" s="83"/>
      <c r="L27" s="83"/>
      <c r="M27" s="85"/>
      <c r="N27" s="85"/>
      <c r="O27" s="85"/>
      <c r="P27" s="85"/>
      <c r="Q27" s="85"/>
      <c r="R27" s="85"/>
      <c r="S27" s="85"/>
      <c r="T27" s="85">
        <v>1804</v>
      </c>
      <c r="U27" s="85"/>
      <c r="V27" s="67"/>
    </row>
    <row r="28" spans="1:22" ht="15.75">
      <c r="A28" s="84" t="s">
        <v>69</v>
      </c>
      <c r="B28" s="117" t="s">
        <v>43</v>
      </c>
      <c r="C28" s="117">
        <v>21</v>
      </c>
      <c r="D28" s="79"/>
      <c r="E28" s="80"/>
      <c r="F28" s="80"/>
      <c r="G28" s="80"/>
      <c r="H28" s="80"/>
      <c r="I28" s="88" t="s">
        <v>114</v>
      </c>
      <c r="J28" s="82">
        <f t="shared" si="2"/>
        <v>3247</v>
      </c>
      <c r="K28" s="83"/>
      <c r="L28" s="83"/>
      <c r="M28" s="85"/>
      <c r="N28" s="85"/>
      <c r="O28" s="85"/>
      <c r="P28" s="85"/>
      <c r="Q28" s="85"/>
      <c r="R28" s="85"/>
      <c r="S28" s="85"/>
      <c r="T28" s="85">
        <v>3247</v>
      </c>
      <c r="U28" s="85"/>
      <c r="V28" s="67"/>
    </row>
    <row r="29" spans="1:22" ht="15.75">
      <c r="A29" s="84" t="s">
        <v>70</v>
      </c>
      <c r="B29" s="117" t="s">
        <v>43</v>
      </c>
      <c r="C29" s="117">
        <v>21</v>
      </c>
      <c r="D29" s="79"/>
      <c r="E29" s="80"/>
      <c r="F29" s="80"/>
      <c r="G29" s="80"/>
      <c r="H29" s="80"/>
      <c r="I29" s="88" t="s">
        <v>114</v>
      </c>
      <c r="J29" s="82">
        <f t="shared" si="2"/>
        <v>361</v>
      </c>
      <c r="K29" s="83"/>
      <c r="L29" s="83"/>
      <c r="M29" s="85"/>
      <c r="N29" s="85"/>
      <c r="O29" s="85"/>
      <c r="P29" s="85"/>
      <c r="Q29" s="85"/>
      <c r="R29" s="85"/>
      <c r="S29" s="85"/>
      <c r="T29" s="85">
        <v>361</v>
      </c>
      <c r="U29" s="85"/>
      <c r="V29" s="67"/>
    </row>
    <row r="30" spans="1:22" ht="15.75">
      <c r="A30" s="84" t="s">
        <v>71</v>
      </c>
      <c r="B30" s="117" t="s">
        <v>43</v>
      </c>
      <c r="C30" s="117">
        <v>21</v>
      </c>
      <c r="D30" s="79"/>
      <c r="E30" s="80"/>
      <c r="F30" s="80"/>
      <c r="G30" s="80"/>
      <c r="H30" s="80"/>
      <c r="I30" s="88" t="s">
        <v>114</v>
      </c>
      <c r="J30" s="82">
        <f t="shared" si="2"/>
        <v>1443</v>
      </c>
      <c r="K30" s="83"/>
      <c r="L30" s="83"/>
      <c r="M30" s="85"/>
      <c r="N30" s="85"/>
      <c r="O30" s="85"/>
      <c r="P30" s="85"/>
      <c r="Q30" s="85"/>
      <c r="R30" s="85"/>
      <c r="S30" s="85"/>
      <c r="T30" s="85">
        <v>1443</v>
      </c>
      <c r="U30" s="85"/>
      <c r="V30" s="67"/>
    </row>
    <row r="31" spans="1:22" ht="15.75">
      <c r="A31" s="84" t="s">
        <v>73</v>
      </c>
      <c r="B31" s="117" t="s">
        <v>43</v>
      </c>
      <c r="C31" s="117">
        <v>21</v>
      </c>
      <c r="D31" s="79"/>
      <c r="E31" s="80"/>
      <c r="F31" s="80"/>
      <c r="G31" s="80"/>
      <c r="H31" s="80"/>
      <c r="I31" s="88" t="s">
        <v>114</v>
      </c>
      <c r="J31" s="82">
        <f t="shared" si="2"/>
        <v>361</v>
      </c>
      <c r="K31" s="83"/>
      <c r="L31" s="83"/>
      <c r="M31" s="85">
        <v>361</v>
      </c>
      <c r="N31" s="85"/>
      <c r="O31" s="85"/>
      <c r="P31" s="85"/>
      <c r="Q31" s="85"/>
      <c r="R31" s="85"/>
      <c r="S31" s="85"/>
      <c r="T31" s="85"/>
      <c r="U31" s="85"/>
      <c r="V31" s="67"/>
    </row>
    <row r="32" spans="1:22" ht="15.75">
      <c r="A32" s="84" t="s">
        <v>74</v>
      </c>
      <c r="B32" s="117" t="s">
        <v>43</v>
      </c>
      <c r="C32" s="117">
        <v>21</v>
      </c>
      <c r="D32" s="79"/>
      <c r="E32" s="80"/>
      <c r="F32" s="80"/>
      <c r="G32" s="80"/>
      <c r="H32" s="80"/>
      <c r="I32" s="88" t="s">
        <v>114</v>
      </c>
      <c r="J32" s="82">
        <f t="shared" si="2"/>
        <v>361</v>
      </c>
      <c r="K32" s="83"/>
      <c r="L32" s="83"/>
      <c r="M32" s="85">
        <v>361</v>
      </c>
      <c r="N32" s="85"/>
      <c r="O32" s="85"/>
      <c r="P32" s="85"/>
      <c r="Q32" s="85"/>
      <c r="R32" s="85"/>
      <c r="S32" s="85"/>
      <c r="T32" s="85"/>
      <c r="U32" s="85"/>
      <c r="V32" s="67"/>
    </row>
    <row r="33" spans="1:22" ht="15.75">
      <c r="A33" s="84" t="s">
        <v>110</v>
      </c>
      <c r="B33" s="78" t="s">
        <v>90</v>
      </c>
      <c r="C33" s="78">
        <v>25</v>
      </c>
      <c r="D33" s="79">
        <f>SUM(E33:H33)</f>
        <v>48590</v>
      </c>
      <c r="E33" s="118">
        <v>48590</v>
      </c>
      <c r="F33" s="118"/>
      <c r="G33" s="118"/>
      <c r="H33" s="118"/>
      <c r="I33" s="81" t="s">
        <v>136</v>
      </c>
      <c r="J33" s="82">
        <f t="shared" si="2"/>
        <v>48590</v>
      </c>
      <c r="K33" s="83"/>
      <c r="L33" s="83"/>
      <c r="M33" s="85"/>
      <c r="N33" s="85"/>
      <c r="O33" s="85"/>
      <c r="P33" s="85">
        <v>500</v>
      </c>
      <c r="Q33" s="85">
        <v>5200</v>
      </c>
      <c r="R33" s="85">
        <v>25562</v>
      </c>
      <c r="S33" s="85"/>
      <c r="T33" s="85"/>
      <c r="U33" s="85">
        <v>17328</v>
      </c>
      <c r="V33" s="67"/>
    </row>
    <row r="34" spans="1:22" s="1" customFormat="1" ht="15.75">
      <c r="A34" s="138" t="s">
        <v>176</v>
      </c>
      <c r="B34" s="78"/>
      <c r="C34" s="78"/>
      <c r="D34" s="79"/>
      <c r="E34" s="118"/>
      <c r="F34" s="118"/>
      <c r="G34" s="118"/>
      <c r="H34" s="118"/>
      <c r="I34" s="139" t="s">
        <v>114</v>
      </c>
      <c r="J34" s="82">
        <f t="shared" si="2"/>
        <v>63556</v>
      </c>
      <c r="K34" s="140">
        <f>SUM(K35:K38)</f>
        <v>0</v>
      </c>
      <c r="L34" s="140">
        <f>SUM(L35:L38)</f>
        <v>35948</v>
      </c>
      <c r="M34" s="140">
        <f t="shared" ref="M34:U34" si="9">SUM(M35:M38)</f>
        <v>0</v>
      </c>
      <c r="N34" s="140">
        <f t="shared" si="9"/>
        <v>8000</v>
      </c>
      <c r="O34" s="140">
        <f t="shared" si="9"/>
        <v>1704</v>
      </c>
      <c r="P34" s="140">
        <f t="shared" si="9"/>
        <v>0</v>
      </c>
      <c r="Q34" s="140">
        <f t="shared" si="9"/>
        <v>1000</v>
      </c>
      <c r="R34" s="140">
        <f t="shared" si="9"/>
        <v>0</v>
      </c>
      <c r="S34" s="140">
        <f t="shared" si="9"/>
        <v>0</v>
      </c>
      <c r="T34" s="140">
        <f t="shared" si="9"/>
        <v>16904</v>
      </c>
      <c r="U34" s="140">
        <f t="shared" si="9"/>
        <v>0</v>
      </c>
      <c r="V34" s="113"/>
    </row>
    <row r="35" spans="1:22" ht="15.75">
      <c r="A35" s="137" t="s">
        <v>181</v>
      </c>
      <c r="B35" s="117" t="s">
        <v>182</v>
      </c>
      <c r="C35" s="117">
        <v>21</v>
      </c>
      <c r="D35" s="79"/>
      <c r="E35" s="118"/>
      <c r="F35" s="118"/>
      <c r="G35" s="118"/>
      <c r="H35" s="118"/>
      <c r="I35" s="81" t="s">
        <v>114</v>
      </c>
      <c r="J35" s="82">
        <f t="shared" si="2"/>
        <v>35948</v>
      </c>
      <c r="K35" s="83"/>
      <c r="L35" s="83">
        <v>35948</v>
      </c>
      <c r="M35" s="85"/>
      <c r="N35" s="85"/>
      <c r="O35" s="85"/>
      <c r="P35" s="85"/>
      <c r="Q35" s="85"/>
      <c r="R35" s="85"/>
      <c r="S35" s="85"/>
      <c r="T35" s="85"/>
      <c r="U35" s="85"/>
      <c r="V35" s="67"/>
    </row>
    <row r="36" spans="1:22" ht="15.75">
      <c r="A36" s="141" t="s">
        <v>183</v>
      </c>
      <c r="B36" s="117" t="s">
        <v>184</v>
      </c>
      <c r="C36" s="117">
        <v>21</v>
      </c>
      <c r="D36" s="79"/>
      <c r="E36" s="118"/>
      <c r="F36" s="118"/>
      <c r="G36" s="118"/>
      <c r="H36" s="118"/>
      <c r="I36" s="81" t="s">
        <v>114</v>
      </c>
      <c r="J36" s="82">
        <f t="shared" si="2"/>
        <v>9704</v>
      </c>
      <c r="K36" s="83"/>
      <c r="L36" s="83"/>
      <c r="M36" s="85"/>
      <c r="N36" s="85">
        <v>8000</v>
      </c>
      <c r="O36" s="85">
        <f>64+1640</f>
        <v>1704</v>
      </c>
      <c r="P36" s="85"/>
      <c r="Q36" s="85"/>
      <c r="R36" s="85"/>
      <c r="S36" s="85"/>
      <c r="T36" s="85"/>
      <c r="U36" s="85"/>
      <c r="V36" s="67"/>
    </row>
    <row r="37" spans="1:22" ht="15.75">
      <c r="A37" s="141" t="s">
        <v>185</v>
      </c>
      <c r="B37" s="117" t="s">
        <v>186</v>
      </c>
      <c r="C37" s="117">
        <v>21</v>
      </c>
      <c r="D37" s="79"/>
      <c r="E37" s="118"/>
      <c r="F37" s="118"/>
      <c r="G37" s="118"/>
      <c r="H37" s="118"/>
      <c r="I37" s="81" t="s">
        <v>114</v>
      </c>
      <c r="J37" s="82">
        <f t="shared" si="2"/>
        <v>9608</v>
      </c>
      <c r="K37" s="83"/>
      <c r="L37" s="83"/>
      <c r="M37" s="85"/>
      <c r="N37" s="85"/>
      <c r="O37" s="85"/>
      <c r="P37" s="85"/>
      <c r="Q37" s="85"/>
      <c r="R37" s="85"/>
      <c r="S37" s="85"/>
      <c r="T37" s="85">
        <v>9608</v>
      </c>
      <c r="U37" s="85"/>
      <c r="V37" s="67"/>
    </row>
    <row r="38" spans="1:22" ht="16.5" thickBot="1">
      <c r="A38" s="84" t="s">
        <v>187</v>
      </c>
      <c r="B38" s="117" t="s">
        <v>178</v>
      </c>
      <c r="C38" s="117">
        <v>21</v>
      </c>
      <c r="D38" s="79"/>
      <c r="E38" s="118"/>
      <c r="F38" s="118"/>
      <c r="G38" s="118"/>
      <c r="H38" s="118"/>
      <c r="I38" s="81" t="s">
        <v>114</v>
      </c>
      <c r="J38" s="82">
        <f t="shared" si="2"/>
        <v>8296</v>
      </c>
      <c r="K38" s="83"/>
      <c r="L38" s="83"/>
      <c r="M38" s="85"/>
      <c r="N38" s="85"/>
      <c r="O38" s="85"/>
      <c r="P38" s="85"/>
      <c r="Q38" s="85">
        <v>1000</v>
      </c>
      <c r="R38" s="85"/>
      <c r="S38" s="85"/>
      <c r="T38" s="85">
        <v>7296</v>
      </c>
      <c r="U38" s="85"/>
      <c r="V38" s="67"/>
    </row>
    <row r="39" spans="1:22" ht="15.75" thickBot="1">
      <c r="A39" s="76" t="s">
        <v>40</v>
      </c>
      <c r="B39" s="69"/>
      <c r="C39" s="69"/>
      <c r="D39" s="70">
        <f t="shared" si="0"/>
        <v>-52816</v>
      </c>
      <c r="E39" s="71">
        <f>SUM(E6,E10,E11)</f>
        <v>140284</v>
      </c>
      <c r="F39" s="71">
        <f t="shared" ref="F39:H39" si="10">SUM(F6,F10,F11)</f>
        <v>-200000</v>
      </c>
      <c r="G39" s="71">
        <f t="shared" si="10"/>
        <v>4600</v>
      </c>
      <c r="H39" s="71">
        <f t="shared" si="10"/>
        <v>2300</v>
      </c>
      <c r="I39" s="71"/>
      <c r="J39" s="71">
        <f t="shared" si="2"/>
        <v>-52816</v>
      </c>
      <c r="K39" s="71">
        <f>SUM(K6,K10:K11)</f>
        <v>-200000</v>
      </c>
      <c r="L39" s="71">
        <f t="shared" ref="L39:U39" si="11">SUM(L6,L10:L11)</f>
        <v>35948</v>
      </c>
      <c r="M39" s="71">
        <f t="shared" si="11"/>
        <v>722</v>
      </c>
      <c r="N39" s="71">
        <f t="shared" si="11"/>
        <v>12853</v>
      </c>
      <c r="O39" s="71">
        <f t="shared" si="11"/>
        <v>3344</v>
      </c>
      <c r="P39" s="71">
        <f t="shared" si="11"/>
        <v>500</v>
      </c>
      <c r="Q39" s="71">
        <f t="shared" si="11"/>
        <v>6200</v>
      </c>
      <c r="R39" s="71">
        <f t="shared" si="11"/>
        <v>25562</v>
      </c>
      <c r="S39" s="71">
        <f t="shared" si="11"/>
        <v>6900</v>
      </c>
      <c r="T39" s="71">
        <f t="shared" si="11"/>
        <v>37827</v>
      </c>
      <c r="U39" s="71">
        <f t="shared" si="11"/>
        <v>17328</v>
      </c>
      <c r="V39" s="67"/>
    </row>
    <row r="40" spans="1:22">
      <c r="A40" s="72"/>
      <c r="B40" s="72"/>
      <c r="C40" s="72"/>
      <c r="D40" s="72"/>
    </row>
    <row r="41" spans="1:22">
      <c r="A41" s="73"/>
      <c r="B41" s="72"/>
      <c r="C41" s="72"/>
      <c r="D41" s="72"/>
      <c r="J41" s="142"/>
    </row>
    <row r="42" spans="1:22">
      <c r="A42" s="53"/>
    </row>
    <row r="43" spans="1:22">
      <c r="A43" s="53"/>
    </row>
    <row r="44" spans="1:22">
      <c r="A44" s="53"/>
    </row>
  </sheetData>
  <mergeCells count="1">
    <mergeCell ref="A2:U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1"/>
  <sheetViews>
    <sheetView tabSelected="1" workbookViewId="0">
      <pane xSplit="5" ySplit="4" topLeftCell="F20" activePane="bottomRight" state="frozen"/>
      <selection pane="topRight" activeCell="F1" sqref="F1"/>
      <selection pane="bottomLeft" activeCell="A5" sqref="A5"/>
      <selection pane="bottomRight" activeCell="A96" sqref="A96"/>
    </sheetView>
  </sheetViews>
  <sheetFormatPr defaultRowHeight="15"/>
  <cols>
    <col min="1" max="1" width="26.28515625" style="2" customWidth="1"/>
    <col min="2" max="2" width="3.5703125" style="2" bestFit="1" customWidth="1"/>
    <col min="3" max="3" width="5.28515625" style="2" bestFit="1" customWidth="1"/>
    <col min="4" max="4" width="6.28515625" style="1" bestFit="1" customWidth="1"/>
    <col min="5" max="5" width="8.140625" style="3" customWidth="1"/>
    <col min="6" max="6" width="9.42578125" style="3" bestFit="1" customWidth="1"/>
    <col min="7" max="8" width="7" style="3" bestFit="1" customWidth="1"/>
    <col min="9" max="9" width="8" style="3" customWidth="1"/>
    <col min="10" max="10" width="8" style="3" bestFit="1" customWidth="1"/>
    <col min="11" max="11" width="6.42578125" style="3" customWidth="1"/>
    <col min="12" max="15" width="7" style="3" customWidth="1"/>
    <col min="16" max="16" width="6.85546875" style="3" customWidth="1"/>
    <col min="17" max="17" width="7" style="2" bestFit="1" customWidth="1"/>
    <col min="18" max="18" width="7" style="2" customWidth="1"/>
    <col min="19" max="21" width="6" style="2" customWidth="1"/>
    <col min="22" max="23" width="7" style="2" bestFit="1" customWidth="1"/>
    <col min="24" max="25" width="8" style="2" customWidth="1"/>
    <col min="26" max="26" width="7.42578125" style="2" bestFit="1" customWidth="1"/>
    <col min="27" max="27" width="5.42578125" style="2" bestFit="1" customWidth="1"/>
    <col min="28" max="33" width="7" style="2" customWidth="1"/>
    <col min="34" max="34" width="5.85546875" style="2" bestFit="1" customWidth="1"/>
    <col min="35" max="267" width="9.140625" style="2"/>
    <col min="268" max="268" width="29.85546875" style="2" bestFit="1" customWidth="1"/>
    <col min="269" max="269" width="5.28515625" style="2" bestFit="1" customWidth="1"/>
    <col min="270" max="270" width="9.140625" style="2"/>
    <col min="271" max="271" width="6.5703125" style="2" bestFit="1" customWidth="1"/>
    <col min="272" max="272" width="6.5703125" style="2" customWidth="1"/>
    <col min="273" max="274" width="7.42578125" style="2" bestFit="1" customWidth="1"/>
    <col min="275" max="275" width="5.42578125" style="2" bestFit="1" customWidth="1"/>
    <col min="276" max="276" width="7.42578125" style="2" bestFit="1" customWidth="1"/>
    <col min="277" max="277" width="5.42578125" style="2" bestFit="1" customWidth="1"/>
    <col min="278" max="278" width="7.42578125" style="2" bestFit="1" customWidth="1"/>
    <col min="279" max="279" width="6.42578125" style="2" bestFit="1" customWidth="1"/>
    <col min="280" max="281" width="5.42578125" style="2" bestFit="1" customWidth="1"/>
    <col min="282" max="282" width="7.42578125" style="2" bestFit="1" customWidth="1"/>
    <col min="283" max="284" width="5.42578125" style="2" bestFit="1" customWidth="1"/>
    <col min="285" max="285" width="7" style="2" customWidth="1"/>
    <col min="286" max="286" width="4.85546875" style="2" bestFit="1" customWidth="1"/>
    <col min="287" max="287" width="6" style="2" bestFit="1" customWidth="1"/>
    <col min="288" max="288" width="5.42578125" style="2" bestFit="1" customWidth="1"/>
    <col min="289" max="289" width="6.42578125" style="2" bestFit="1" customWidth="1"/>
    <col min="290" max="290" width="4.42578125" style="2" bestFit="1" customWidth="1"/>
    <col min="291" max="523" width="9.140625" style="2"/>
    <col min="524" max="524" width="29.85546875" style="2" bestFit="1" customWidth="1"/>
    <col min="525" max="525" width="5.28515625" style="2" bestFit="1" customWidth="1"/>
    <col min="526" max="526" width="9.140625" style="2"/>
    <col min="527" max="527" width="6.5703125" style="2" bestFit="1" customWidth="1"/>
    <col min="528" max="528" width="6.5703125" style="2" customWidth="1"/>
    <col min="529" max="530" width="7.42578125" style="2" bestFit="1" customWidth="1"/>
    <col min="531" max="531" width="5.42578125" style="2" bestFit="1" customWidth="1"/>
    <col min="532" max="532" width="7.42578125" style="2" bestFit="1" customWidth="1"/>
    <col min="533" max="533" width="5.42578125" style="2" bestFit="1" customWidth="1"/>
    <col min="534" max="534" width="7.42578125" style="2" bestFit="1" customWidth="1"/>
    <col min="535" max="535" width="6.42578125" style="2" bestFit="1" customWidth="1"/>
    <col min="536" max="537" width="5.42578125" style="2" bestFit="1" customWidth="1"/>
    <col min="538" max="538" width="7.42578125" style="2" bestFit="1" customWidth="1"/>
    <col min="539" max="540" width="5.42578125" style="2" bestFit="1" customWidth="1"/>
    <col min="541" max="541" width="7" style="2" customWidth="1"/>
    <col min="542" max="542" width="4.85546875" style="2" bestFit="1" customWidth="1"/>
    <col min="543" max="543" width="6" style="2" bestFit="1" customWidth="1"/>
    <col min="544" max="544" width="5.42578125" style="2" bestFit="1" customWidth="1"/>
    <col min="545" max="545" width="6.42578125" style="2" bestFit="1" customWidth="1"/>
    <col min="546" max="546" width="4.42578125" style="2" bestFit="1" customWidth="1"/>
    <col min="547" max="779" width="9.140625" style="2"/>
    <col min="780" max="780" width="29.85546875" style="2" bestFit="1" customWidth="1"/>
    <col min="781" max="781" width="5.28515625" style="2" bestFit="1" customWidth="1"/>
    <col min="782" max="782" width="9.140625" style="2"/>
    <col min="783" max="783" width="6.5703125" style="2" bestFit="1" customWidth="1"/>
    <col min="784" max="784" width="6.5703125" style="2" customWidth="1"/>
    <col min="785" max="786" width="7.42578125" style="2" bestFit="1" customWidth="1"/>
    <col min="787" max="787" width="5.42578125" style="2" bestFit="1" customWidth="1"/>
    <col min="788" max="788" width="7.42578125" style="2" bestFit="1" customWidth="1"/>
    <col min="789" max="789" width="5.42578125" style="2" bestFit="1" customWidth="1"/>
    <col min="790" max="790" width="7.42578125" style="2" bestFit="1" customWidth="1"/>
    <col min="791" max="791" width="6.42578125" style="2" bestFit="1" customWidth="1"/>
    <col min="792" max="793" width="5.42578125" style="2" bestFit="1" customWidth="1"/>
    <col min="794" max="794" width="7.42578125" style="2" bestFit="1" customWidth="1"/>
    <col min="795" max="796" width="5.42578125" style="2" bestFit="1" customWidth="1"/>
    <col min="797" max="797" width="7" style="2" customWidth="1"/>
    <col min="798" max="798" width="4.85546875" style="2" bestFit="1" customWidth="1"/>
    <col min="799" max="799" width="6" style="2" bestFit="1" customWidth="1"/>
    <col min="800" max="800" width="5.42578125" style="2" bestFit="1" customWidth="1"/>
    <col min="801" max="801" width="6.42578125" style="2" bestFit="1" customWidth="1"/>
    <col min="802" max="802" width="4.42578125" style="2" bestFit="1" customWidth="1"/>
    <col min="803" max="1035" width="9.140625" style="2"/>
    <col min="1036" max="1036" width="29.85546875" style="2" bestFit="1" customWidth="1"/>
    <col min="1037" max="1037" width="5.28515625" style="2" bestFit="1" customWidth="1"/>
    <col min="1038" max="1038" width="9.140625" style="2"/>
    <col min="1039" max="1039" width="6.5703125" style="2" bestFit="1" customWidth="1"/>
    <col min="1040" max="1040" width="6.5703125" style="2" customWidth="1"/>
    <col min="1041" max="1042" width="7.42578125" style="2" bestFit="1" customWidth="1"/>
    <col min="1043" max="1043" width="5.42578125" style="2" bestFit="1" customWidth="1"/>
    <col min="1044" max="1044" width="7.42578125" style="2" bestFit="1" customWidth="1"/>
    <col min="1045" max="1045" width="5.42578125" style="2" bestFit="1" customWidth="1"/>
    <col min="1046" max="1046" width="7.42578125" style="2" bestFit="1" customWidth="1"/>
    <col min="1047" max="1047" width="6.42578125" style="2" bestFit="1" customWidth="1"/>
    <col min="1048" max="1049" width="5.42578125" style="2" bestFit="1" customWidth="1"/>
    <col min="1050" max="1050" width="7.42578125" style="2" bestFit="1" customWidth="1"/>
    <col min="1051" max="1052" width="5.42578125" style="2" bestFit="1" customWidth="1"/>
    <col min="1053" max="1053" width="7" style="2" customWidth="1"/>
    <col min="1054" max="1054" width="4.85546875" style="2" bestFit="1" customWidth="1"/>
    <col min="1055" max="1055" width="6" style="2" bestFit="1" customWidth="1"/>
    <col min="1056" max="1056" width="5.42578125" style="2" bestFit="1" customWidth="1"/>
    <col min="1057" max="1057" width="6.42578125" style="2" bestFit="1" customWidth="1"/>
    <col min="1058" max="1058" width="4.42578125" style="2" bestFit="1" customWidth="1"/>
    <col min="1059" max="1291" width="9.140625" style="2"/>
    <col min="1292" max="1292" width="29.85546875" style="2" bestFit="1" customWidth="1"/>
    <col min="1293" max="1293" width="5.28515625" style="2" bestFit="1" customWidth="1"/>
    <col min="1294" max="1294" width="9.140625" style="2"/>
    <col min="1295" max="1295" width="6.5703125" style="2" bestFit="1" customWidth="1"/>
    <col min="1296" max="1296" width="6.5703125" style="2" customWidth="1"/>
    <col min="1297" max="1298" width="7.42578125" style="2" bestFit="1" customWidth="1"/>
    <col min="1299" max="1299" width="5.42578125" style="2" bestFit="1" customWidth="1"/>
    <col min="1300" max="1300" width="7.42578125" style="2" bestFit="1" customWidth="1"/>
    <col min="1301" max="1301" width="5.42578125" style="2" bestFit="1" customWidth="1"/>
    <col min="1302" max="1302" width="7.42578125" style="2" bestFit="1" customWidth="1"/>
    <col min="1303" max="1303" width="6.42578125" style="2" bestFit="1" customWidth="1"/>
    <col min="1304" max="1305" width="5.42578125" style="2" bestFit="1" customWidth="1"/>
    <col min="1306" max="1306" width="7.42578125" style="2" bestFit="1" customWidth="1"/>
    <col min="1307" max="1308" width="5.42578125" style="2" bestFit="1" customWidth="1"/>
    <col min="1309" max="1309" width="7" style="2" customWidth="1"/>
    <col min="1310" max="1310" width="4.85546875" style="2" bestFit="1" customWidth="1"/>
    <col min="1311" max="1311" width="6" style="2" bestFit="1" customWidth="1"/>
    <col min="1312" max="1312" width="5.42578125" style="2" bestFit="1" customWidth="1"/>
    <col min="1313" max="1313" width="6.42578125" style="2" bestFit="1" customWidth="1"/>
    <col min="1314" max="1314" width="4.42578125" style="2" bestFit="1" customWidth="1"/>
    <col min="1315" max="1547" width="9.140625" style="2"/>
    <col min="1548" max="1548" width="29.85546875" style="2" bestFit="1" customWidth="1"/>
    <col min="1549" max="1549" width="5.28515625" style="2" bestFit="1" customWidth="1"/>
    <col min="1550" max="1550" width="9.140625" style="2"/>
    <col min="1551" max="1551" width="6.5703125" style="2" bestFit="1" customWidth="1"/>
    <col min="1552" max="1552" width="6.5703125" style="2" customWidth="1"/>
    <col min="1553" max="1554" width="7.42578125" style="2" bestFit="1" customWidth="1"/>
    <col min="1555" max="1555" width="5.42578125" style="2" bestFit="1" customWidth="1"/>
    <col min="1556" max="1556" width="7.42578125" style="2" bestFit="1" customWidth="1"/>
    <col min="1557" max="1557" width="5.42578125" style="2" bestFit="1" customWidth="1"/>
    <col min="1558" max="1558" width="7.42578125" style="2" bestFit="1" customWidth="1"/>
    <col min="1559" max="1559" width="6.42578125" style="2" bestFit="1" customWidth="1"/>
    <col min="1560" max="1561" width="5.42578125" style="2" bestFit="1" customWidth="1"/>
    <col min="1562" max="1562" width="7.42578125" style="2" bestFit="1" customWidth="1"/>
    <col min="1563" max="1564" width="5.42578125" style="2" bestFit="1" customWidth="1"/>
    <col min="1565" max="1565" width="7" style="2" customWidth="1"/>
    <col min="1566" max="1566" width="4.85546875" style="2" bestFit="1" customWidth="1"/>
    <col min="1567" max="1567" width="6" style="2" bestFit="1" customWidth="1"/>
    <col min="1568" max="1568" width="5.42578125" style="2" bestFit="1" customWidth="1"/>
    <col min="1569" max="1569" width="6.42578125" style="2" bestFit="1" customWidth="1"/>
    <col min="1570" max="1570" width="4.42578125" style="2" bestFit="1" customWidth="1"/>
    <col min="1571" max="1803" width="9.140625" style="2"/>
    <col min="1804" max="1804" width="29.85546875" style="2" bestFit="1" customWidth="1"/>
    <col min="1805" max="1805" width="5.28515625" style="2" bestFit="1" customWidth="1"/>
    <col min="1806" max="1806" width="9.140625" style="2"/>
    <col min="1807" max="1807" width="6.5703125" style="2" bestFit="1" customWidth="1"/>
    <col min="1808" max="1808" width="6.5703125" style="2" customWidth="1"/>
    <col min="1809" max="1810" width="7.42578125" style="2" bestFit="1" customWidth="1"/>
    <col min="1811" max="1811" width="5.42578125" style="2" bestFit="1" customWidth="1"/>
    <col min="1812" max="1812" width="7.42578125" style="2" bestFit="1" customWidth="1"/>
    <col min="1813" max="1813" width="5.42578125" style="2" bestFit="1" customWidth="1"/>
    <col min="1814" max="1814" width="7.42578125" style="2" bestFit="1" customWidth="1"/>
    <col min="1815" max="1815" width="6.42578125" style="2" bestFit="1" customWidth="1"/>
    <col min="1816" max="1817" width="5.42578125" style="2" bestFit="1" customWidth="1"/>
    <col min="1818" max="1818" width="7.42578125" style="2" bestFit="1" customWidth="1"/>
    <col min="1819" max="1820" width="5.42578125" style="2" bestFit="1" customWidth="1"/>
    <col min="1821" max="1821" width="7" style="2" customWidth="1"/>
    <col min="1822" max="1822" width="4.85546875" style="2" bestFit="1" customWidth="1"/>
    <col min="1823" max="1823" width="6" style="2" bestFit="1" customWidth="1"/>
    <col min="1824" max="1824" width="5.42578125" style="2" bestFit="1" customWidth="1"/>
    <col min="1825" max="1825" width="6.42578125" style="2" bestFit="1" customWidth="1"/>
    <col min="1826" max="1826" width="4.42578125" style="2" bestFit="1" customWidth="1"/>
    <col min="1827" max="2059" width="9.140625" style="2"/>
    <col min="2060" max="2060" width="29.85546875" style="2" bestFit="1" customWidth="1"/>
    <col min="2061" max="2061" width="5.28515625" style="2" bestFit="1" customWidth="1"/>
    <col min="2062" max="2062" width="9.140625" style="2"/>
    <col min="2063" max="2063" width="6.5703125" style="2" bestFit="1" customWidth="1"/>
    <col min="2064" max="2064" width="6.5703125" style="2" customWidth="1"/>
    <col min="2065" max="2066" width="7.42578125" style="2" bestFit="1" customWidth="1"/>
    <col min="2067" max="2067" width="5.42578125" style="2" bestFit="1" customWidth="1"/>
    <col min="2068" max="2068" width="7.42578125" style="2" bestFit="1" customWidth="1"/>
    <col min="2069" max="2069" width="5.42578125" style="2" bestFit="1" customWidth="1"/>
    <col min="2070" max="2070" width="7.42578125" style="2" bestFit="1" customWidth="1"/>
    <col min="2071" max="2071" width="6.42578125" style="2" bestFit="1" customWidth="1"/>
    <col min="2072" max="2073" width="5.42578125" style="2" bestFit="1" customWidth="1"/>
    <col min="2074" max="2074" width="7.42578125" style="2" bestFit="1" customWidth="1"/>
    <col min="2075" max="2076" width="5.42578125" style="2" bestFit="1" customWidth="1"/>
    <col min="2077" max="2077" width="7" style="2" customWidth="1"/>
    <col min="2078" max="2078" width="4.85546875" style="2" bestFit="1" customWidth="1"/>
    <col min="2079" max="2079" width="6" style="2" bestFit="1" customWidth="1"/>
    <col min="2080" max="2080" width="5.42578125" style="2" bestFit="1" customWidth="1"/>
    <col min="2081" max="2081" width="6.42578125" style="2" bestFit="1" customWidth="1"/>
    <col min="2082" max="2082" width="4.42578125" style="2" bestFit="1" customWidth="1"/>
    <col min="2083" max="2315" width="9.140625" style="2"/>
    <col min="2316" max="2316" width="29.85546875" style="2" bestFit="1" customWidth="1"/>
    <col min="2317" max="2317" width="5.28515625" style="2" bestFit="1" customWidth="1"/>
    <col min="2318" max="2318" width="9.140625" style="2"/>
    <col min="2319" max="2319" width="6.5703125" style="2" bestFit="1" customWidth="1"/>
    <col min="2320" max="2320" width="6.5703125" style="2" customWidth="1"/>
    <col min="2321" max="2322" width="7.42578125" style="2" bestFit="1" customWidth="1"/>
    <col min="2323" max="2323" width="5.42578125" style="2" bestFit="1" customWidth="1"/>
    <col min="2324" max="2324" width="7.42578125" style="2" bestFit="1" customWidth="1"/>
    <col min="2325" max="2325" width="5.42578125" style="2" bestFit="1" customWidth="1"/>
    <col min="2326" max="2326" width="7.42578125" style="2" bestFit="1" customWidth="1"/>
    <col min="2327" max="2327" width="6.42578125" style="2" bestFit="1" customWidth="1"/>
    <col min="2328" max="2329" width="5.42578125" style="2" bestFit="1" customWidth="1"/>
    <col min="2330" max="2330" width="7.42578125" style="2" bestFit="1" customWidth="1"/>
    <col min="2331" max="2332" width="5.42578125" style="2" bestFit="1" customWidth="1"/>
    <col min="2333" max="2333" width="7" style="2" customWidth="1"/>
    <col min="2334" max="2334" width="4.85546875" style="2" bestFit="1" customWidth="1"/>
    <col min="2335" max="2335" width="6" style="2" bestFit="1" customWidth="1"/>
    <col min="2336" max="2336" width="5.42578125" style="2" bestFit="1" customWidth="1"/>
    <col min="2337" max="2337" width="6.42578125" style="2" bestFit="1" customWidth="1"/>
    <col min="2338" max="2338" width="4.42578125" style="2" bestFit="1" customWidth="1"/>
    <col min="2339" max="2571" width="9.140625" style="2"/>
    <col min="2572" max="2572" width="29.85546875" style="2" bestFit="1" customWidth="1"/>
    <col min="2573" max="2573" width="5.28515625" style="2" bestFit="1" customWidth="1"/>
    <col min="2574" max="2574" width="9.140625" style="2"/>
    <col min="2575" max="2575" width="6.5703125" style="2" bestFit="1" customWidth="1"/>
    <col min="2576" max="2576" width="6.5703125" style="2" customWidth="1"/>
    <col min="2577" max="2578" width="7.42578125" style="2" bestFit="1" customWidth="1"/>
    <col min="2579" max="2579" width="5.42578125" style="2" bestFit="1" customWidth="1"/>
    <col min="2580" max="2580" width="7.42578125" style="2" bestFit="1" customWidth="1"/>
    <col min="2581" max="2581" width="5.42578125" style="2" bestFit="1" customWidth="1"/>
    <col min="2582" max="2582" width="7.42578125" style="2" bestFit="1" customWidth="1"/>
    <col min="2583" max="2583" width="6.42578125" style="2" bestFit="1" customWidth="1"/>
    <col min="2584" max="2585" width="5.42578125" style="2" bestFit="1" customWidth="1"/>
    <col min="2586" max="2586" width="7.42578125" style="2" bestFit="1" customWidth="1"/>
    <col min="2587" max="2588" width="5.42578125" style="2" bestFit="1" customWidth="1"/>
    <col min="2589" max="2589" width="7" style="2" customWidth="1"/>
    <col min="2590" max="2590" width="4.85546875" style="2" bestFit="1" customWidth="1"/>
    <col min="2591" max="2591" width="6" style="2" bestFit="1" customWidth="1"/>
    <col min="2592" max="2592" width="5.42578125" style="2" bestFit="1" customWidth="1"/>
    <col min="2593" max="2593" width="6.42578125" style="2" bestFit="1" customWidth="1"/>
    <col min="2594" max="2594" width="4.42578125" style="2" bestFit="1" customWidth="1"/>
    <col min="2595" max="2827" width="9.140625" style="2"/>
    <col min="2828" max="2828" width="29.85546875" style="2" bestFit="1" customWidth="1"/>
    <col min="2829" max="2829" width="5.28515625" style="2" bestFit="1" customWidth="1"/>
    <col min="2830" max="2830" width="9.140625" style="2"/>
    <col min="2831" max="2831" width="6.5703125" style="2" bestFit="1" customWidth="1"/>
    <col min="2832" max="2832" width="6.5703125" style="2" customWidth="1"/>
    <col min="2833" max="2834" width="7.42578125" style="2" bestFit="1" customWidth="1"/>
    <col min="2835" max="2835" width="5.42578125" style="2" bestFit="1" customWidth="1"/>
    <col min="2836" max="2836" width="7.42578125" style="2" bestFit="1" customWidth="1"/>
    <col min="2837" max="2837" width="5.42578125" style="2" bestFit="1" customWidth="1"/>
    <col min="2838" max="2838" width="7.42578125" style="2" bestFit="1" customWidth="1"/>
    <col min="2839" max="2839" width="6.42578125" style="2" bestFit="1" customWidth="1"/>
    <col min="2840" max="2841" width="5.42578125" style="2" bestFit="1" customWidth="1"/>
    <col min="2842" max="2842" width="7.42578125" style="2" bestFit="1" customWidth="1"/>
    <col min="2843" max="2844" width="5.42578125" style="2" bestFit="1" customWidth="1"/>
    <col min="2845" max="2845" width="7" style="2" customWidth="1"/>
    <col min="2846" max="2846" width="4.85546875" style="2" bestFit="1" customWidth="1"/>
    <col min="2847" max="2847" width="6" style="2" bestFit="1" customWidth="1"/>
    <col min="2848" max="2848" width="5.42578125" style="2" bestFit="1" customWidth="1"/>
    <col min="2849" max="2849" width="6.42578125" style="2" bestFit="1" customWidth="1"/>
    <col min="2850" max="2850" width="4.42578125" style="2" bestFit="1" customWidth="1"/>
    <col min="2851" max="3083" width="9.140625" style="2"/>
    <col min="3084" max="3084" width="29.85546875" style="2" bestFit="1" customWidth="1"/>
    <col min="3085" max="3085" width="5.28515625" style="2" bestFit="1" customWidth="1"/>
    <col min="3086" max="3086" width="9.140625" style="2"/>
    <col min="3087" max="3087" width="6.5703125" style="2" bestFit="1" customWidth="1"/>
    <col min="3088" max="3088" width="6.5703125" style="2" customWidth="1"/>
    <col min="3089" max="3090" width="7.42578125" style="2" bestFit="1" customWidth="1"/>
    <col min="3091" max="3091" width="5.42578125" style="2" bestFit="1" customWidth="1"/>
    <col min="3092" max="3092" width="7.42578125" style="2" bestFit="1" customWidth="1"/>
    <col min="3093" max="3093" width="5.42578125" style="2" bestFit="1" customWidth="1"/>
    <col min="3094" max="3094" width="7.42578125" style="2" bestFit="1" customWidth="1"/>
    <col min="3095" max="3095" width="6.42578125" style="2" bestFit="1" customWidth="1"/>
    <col min="3096" max="3097" width="5.42578125" style="2" bestFit="1" customWidth="1"/>
    <col min="3098" max="3098" width="7.42578125" style="2" bestFit="1" customWidth="1"/>
    <col min="3099" max="3100" width="5.42578125" style="2" bestFit="1" customWidth="1"/>
    <col min="3101" max="3101" width="7" style="2" customWidth="1"/>
    <col min="3102" max="3102" width="4.85546875" style="2" bestFit="1" customWidth="1"/>
    <col min="3103" max="3103" width="6" style="2" bestFit="1" customWidth="1"/>
    <col min="3104" max="3104" width="5.42578125" style="2" bestFit="1" customWidth="1"/>
    <col min="3105" max="3105" width="6.42578125" style="2" bestFit="1" customWidth="1"/>
    <col min="3106" max="3106" width="4.42578125" style="2" bestFit="1" customWidth="1"/>
    <col min="3107" max="3339" width="9.140625" style="2"/>
    <col min="3340" max="3340" width="29.85546875" style="2" bestFit="1" customWidth="1"/>
    <col min="3341" max="3341" width="5.28515625" style="2" bestFit="1" customWidth="1"/>
    <col min="3342" max="3342" width="9.140625" style="2"/>
    <col min="3343" max="3343" width="6.5703125" style="2" bestFit="1" customWidth="1"/>
    <col min="3344" max="3344" width="6.5703125" style="2" customWidth="1"/>
    <col min="3345" max="3346" width="7.42578125" style="2" bestFit="1" customWidth="1"/>
    <col min="3347" max="3347" width="5.42578125" style="2" bestFit="1" customWidth="1"/>
    <col min="3348" max="3348" width="7.42578125" style="2" bestFit="1" customWidth="1"/>
    <col min="3349" max="3349" width="5.42578125" style="2" bestFit="1" customWidth="1"/>
    <col min="3350" max="3350" width="7.42578125" style="2" bestFit="1" customWidth="1"/>
    <col min="3351" max="3351" width="6.42578125" style="2" bestFit="1" customWidth="1"/>
    <col min="3352" max="3353" width="5.42578125" style="2" bestFit="1" customWidth="1"/>
    <col min="3354" max="3354" width="7.42578125" style="2" bestFit="1" customWidth="1"/>
    <col min="3355" max="3356" width="5.42578125" style="2" bestFit="1" customWidth="1"/>
    <col min="3357" max="3357" width="7" style="2" customWidth="1"/>
    <col min="3358" max="3358" width="4.85546875" style="2" bestFit="1" customWidth="1"/>
    <col min="3359" max="3359" width="6" style="2" bestFit="1" customWidth="1"/>
    <col min="3360" max="3360" width="5.42578125" style="2" bestFit="1" customWidth="1"/>
    <col min="3361" max="3361" width="6.42578125" style="2" bestFit="1" customWidth="1"/>
    <col min="3362" max="3362" width="4.42578125" style="2" bestFit="1" customWidth="1"/>
    <col min="3363" max="3595" width="9.140625" style="2"/>
    <col min="3596" max="3596" width="29.85546875" style="2" bestFit="1" customWidth="1"/>
    <col min="3597" max="3597" width="5.28515625" style="2" bestFit="1" customWidth="1"/>
    <col min="3598" max="3598" width="9.140625" style="2"/>
    <col min="3599" max="3599" width="6.5703125" style="2" bestFit="1" customWidth="1"/>
    <col min="3600" max="3600" width="6.5703125" style="2" customWidth="1"/>
    <col min="3601" max="3602" width="7.42578125" style="2" bestFit="1" customWidth="1"/>
    <col min="3603" max="3603" width="5.42578125" style="2" bestFit="1" customWidth="1"/>
    <col min="3604" max="3604" width="7.42578125" style="2" bestFit="1" customWidth="1"/>
    <col min="3605" max="3605" width="5.42578125" style="2" bestFit="1" customWidth="1"/>
    <col min="3606" max="3606" width="7.42578125" style="2" bestFit="1" customWidth="1"/>
    <col min="3607" max="3607" width="6.42578125" style="2" bestFit="1" customWidth="1"/>
    <col min="3608" max="3609" width="5.42578125" style="2" bestFit="1" customWidth="1"/>
    <col min="3610" max="3610" width="7.42578125" style="2" bestFit="1" customWidth="1"/>
    <col min="3611" max="3612" width="5.42578125" style="2" bestFit="1" customWidth="1"/>
    <col min="3613" max="3613" width="7" style="2" customWidth="1"/>
    <col min="3614" max="3614" width="4.85546875" style="2" bestFit="1" customWidth="1"/>
    <col min="3615" max="3615" width="6" style="2" bestFit="1" customWidth="1"/>
    <col min="3616" max="3616" width="5.42578125" style="2" bestFit="1" customWidth="1"/>
    <col min="3617" max="3617" width="6.42578125" style="2" bestFit="1" customWidth="1"/>
    <col min="3618" max="3618" width="4.42578125" style="2" bestFit="1" customWidth="1"/>
    <col min="3619" max="3851" width="9.140625" style="2"/>
    <col min="3852" max="3852" width="29.85546875" style="2" bestFit="1" customWidth="1"/>
    <col min="3853" max="3853" width="5.28515625" style="2" bestFit="1" customWidth="1"/>
    <col min="3854" max="3854" width="9.140625" style="2"/>
    <col min="3855" max="3855" width="6.5703125" style="2" bestFit="1" customWidth="1"/>
    <col min="3856" max="3856" width="6.5703125" style="2" customWidth="1"/>
    <col min="3857" max="3858" width="7.42578125" style="2" bestFit="1" customWidth="1"/>
    <col min="3859" max="3859" width="5.42578125" style="2" bestFit="1" customWidth="1"/>
    <col min="3860" max="3860" width="7.42578125" style="2" bestFit="1" customWidth="1"/>
    <col min="3861" max="3861" width="5.42578125" style="2" bestFit="1" customWidth="1"/>
    <col min="3862" max="3862" width="7.42578125" style="2" bestFit="1" customWidth="1"/>
    <col min="3863" max="3863" width="6.42578125" style="2" bestFit="1" customWidth="1"/>
    <col min="3864" max="3865" width="5.42578125" style="2" bestFit="1" customWidth="1"/>
    <col min="3866" max="3866" width="7.42578125" style="2" bestFit="1" customWidth="1"/>
    <col min="3867" max="3868" width="5.42578125" style="2" bestFit="1" customWidth="1"/>
    <col min="3869" max="3869" width="7" style="2" customWidth="1"/>
    <col min="3870" max="3870" width="4.85546875" style="2" bestFit="1" customWidth="1"/>
    <col min="3871" max="3871" width="6" style="2" bestFit="1" customWidth="1"/>
    <col min="3872" max="3872" width="5.42578125" style="2" bestFit="1" customWidth="1"/>
    <col min="3873" max="3873" width="6.42578125" style="2" bestFit="1" customWidth="1"/>
    <col min="3874" max="3874" width="4.42578125" style="2" bestFit="1" customWidth="1"/>
    <col min="3875" max="4107" width="9.140625" style="2"/>
    <col min="4108" max="4108" width="29.85546875" style="2" bestFit="1" customWidth="1"/>
    <col min="4109" max="4109" width="5.28515625" style="2" bestFit="1" customWidth="1"/>
    <col min="4110" max="4110" width="9.140625" style="2"/>
    <col min="4111" max="4111" width="6.5703125" style="2" bestFit="1" customWidth="1"/>
    <col min="4112" max="4112" width="6.5703125" style="2" customWidth="1"/>
    <col min="4113" max="4114" width="7.42578125" style="2" bestFit="1" customWidth="1"/>
    <col min="4115" max="4115" width="5.42578125" style="2" bestFit="1" customWidth="1"/>
    <col min="4116" max="4116" width="7.42578125" style="2" bestFit="1" customWidth="1"/>
    <col min="4117" max="4117" width="5.42578125" style="2" bestFit="1" customWidth="1"/>
    <col min="4118" max="4118" width="7.42578125" style="2" bestFit="1" customWidth="1"/>
    <col min="4119" max="4119" width="6.42578125" style="2" bestFit="1" customWidth="1"/>
    <col min="4120" max="4121" width="5.42578125" style="2" bestFit="1" customWidth="1"/>
    <col min="4122" max="4122" width="7.42578125" style="2" bestFit="1" customWidth="1"/>
    <col min="4123" max="4124" width="5.42578125" style="2" bestFit="1" customWidth="1"/>
    <col min="4125" max="4125" width="7" style="2" customWidth="1"/>
    <col min="4126" max="4126" width="4.85546875" style="2" bestFit="1" customWidth="1"/>
    <col min="4127" max="4127" width="6" style="2" bestFit="1" customWidth="1"/>
    <col min="4128" max="4128" width="5.42578125" style="2" bestFit="1" customWidth="1"/>
    <col min="4129" max="4129" width="6.42578125" style="2" bestFit="1" customWidth="1"/>
    <col min="4130" max="4130" width="4.42578125" style="2" bestFit="1" customWidth="1"/>
    <col min="4131" max="4363" width="9.140625" style="2"/>
    <col min="4364" max="4364" width="29.85546875" style="2" bestFit="1" customWidth="1"/>
    <col min="4365" max="4365" width="5.28515625" style="2" bestFit="1" customWidth="1"/>
    <col min="4366" max="4366" width="9.140625" style="2"/>
    <col min="4367" max="4367" width="6.5703125" style="2" bestFit="1" customWidth="1"/>
    <col min="4368" max="4368" width="6.5703125" style="2" customWidth="1"/>
    <col min="4369" max="4370" width="7.42578125" style="2" bestFit="1" customWidth="1"/>
    <col min="4371" max="4371" width="5.42578125" style="2" bestFit="1" customWidth="1"/>
    <col min="4372" max="4372" width="7.42578125" style="2" bestFit="1" customWidth="1"/>
    <col min="4373" max="4373" width="5.42578125" style="2" bestFit="1" customWidth="1"/>
    <col min="4374" max="4374" width="7.42578125" style="2" bestFit="1" customWidth="1"/>
    <col min="4375" max="4375" width="6.42578125" style="2" bestFit="1" customWidth="1"/>
    <col min="4376" max="4377" width="5.42578125" style="2" bestFit="1" customWidth="1"/>
    <col min="4378" max="4378" width="7.42578125" style="2" bestFit="1" customWidth="1"/>
    <col min="4379" max="4380" width="5.42578125" style="2" bestFit="1" customWidth="1"/>
    <col min="4381" max="4381" width="7" style="2" customWidth="1"/>
    <col min="4382" max="4382" width="4.85546875" style="2" bestFit="1" customWidth="1"/>
    <col min="4383" max="4383" width="6" style="2" bestFit="1" customWidth="1"/>
    <col min="4384" max="4384" width="5.42578125" style="2" bestFit="1" customWidth="1"/>
    <col min="4385" max="4385" width="6.42578125" style="2" bestFit="1" customWidth="1"/>
    <col min="4386" max="4386" width="4.42578125" style="2" bestFit="1" customWidth="1"/>
    <col min="4387" max="4619" width="9.140625" style="2"/>
    <col min="4620" max="4620" width="29.85546875" style="2" bestFit="1" customWidth="1"/>
    <col min="4621" max="4621" width="5.28515625" style="2" bestFit="1" customWidth="1"/>
    <col min="4622" max="4622" width="9.140625" style="2"/>
    <col min="4623" max="4623" width="6.5703125" style="2" bestFit="1" customWidth="1"/>
    <col min="4624" max="4624" width="6.5703125" style="2" customWidth="1"/>
    <col min="4625" max="4626" width="7.42578125" style="2" bestFit="1" customWidth="1"/>
    <col min="4627" max="4627" width="5.42578125" style="2" bestFit="1" customWidth="1"/>
    <col min="4628" max="4628" width="7.42578125" style="2" bestFit="1" customWidth="1"/>
    <col min="4629" max="4629" width="5.42578125" style="2" bestFit="1" customWidth="1"/>
    <col min="4630" max="4630" width="7.42578125" style="2" bestFit="1" customWidth="1"/>
    <col min="4631" max="4631" width="6.42578125" style="2" bestFit="1" customWidth="1"/>
    <col min="4632" max="4633" width="5.42578125" style="2" bestFit="1" customWidth="1"/>
    <col min="4634" max="4634" width="7.42578125" style="2" bestFit="1" customWidth="1"/>
    <col min="4635" max="4636" width="5.42578125" style="2" bestFit="1" customWidth="1"/>
    <col min="4637" max="4637" width="7" style="2" customWidth="1"/>
    <col min="4638" max="4638" width="4.85546875" style="2" bestFit="1" customWidth="1"/>
    <col min="4639" max="4639" width="6" style="2" bestFit="1" customWidth="1"/>
    <col min="4640" max="4640" width="5.42578125" style="2" bestFit="1" customWidth="1"/>
    <col min="4641" max="4641" width="6.42578125" style="2" bestFit="1" customWidth="1"/>
    <col min="4642" max="4642" width="4.42578125" style="2" bestFit="1" customWidth="1"/>
    <col min="4643" max="4875" width="9.140625" style="2"/>
    <col min="4876" max="4876" width="29.85546875" style="2" bestFit="1" customWidth="1"/>
    <col min="4877" max="4877" width="5.28515625" style="2" bestFit="1" customWidth="1"/>
    <col min="4878" max="4878" width="9.140625" style="2"/>
    <col min="4879" max="4879" width="6.5703125" style="2" bestFit="1" customWidth="1"/>
    <col min="4880" max="4880" width="6.5703125" style="2" customWidth="1"/>
    <col min="4881" max="4882" width="7.42578125" style="2" bestFit="1" customWidth="1"/>
    <col min="4883" max="4883" width="5.42578125" style="2" bestFit="1" customWidth="1"/>
    <col min="4884" max="4884" width="7.42578125" style="2" bestFit="1" customWidth="1"/>
    <col min="4885" max="4885" width="5.42578125" style="2" bestFit="1" customWidth="1"/>
    <col min="4886" max="4886" width="7.42578125" style="2" bestFit="1" customWidth="1"/>
    <col min="4887" max="4887" width="6.42578125" style="2" bestFit="1" customWidth="1"/>
    <col min="4888" max="4889" width="5.42578125" style="2" bestFit="1" customWidth="1"/>
    <col min="4890" max="4890" width="7.42578125" style="2" bestFit="1" customWidth="1"/>
    <col min="4891" max="4892" width="5.42578125" style="2" bestFit="1" customWidth="1"/>
    <col min="4893" max="4893" width="7" style="2" customWidth="1"/>
    <col min="4894" max="4894" width="4.85546875" style="2" bestFit="1" customWidth="1"/>
    <col min="4895" max="4895" width="6" style="2" bestFit="1" customWidth="1"/>
    <col min="4896" max="4896" width="5.42578125" style="2" bestFit="1" customWidth="1"/>
    <col min="4897" max="4897" width="6.42578125" style="2" bestFit="1" customWidth="1"/>
    <col min="4898" max="4898" width="4.42578125" style="2" bestFit="1" customWidth="1"/>
    <col min="4899" max="5131" width="9.140625" style="2"/>
    <col min="5132" max="5132" width="29.85546875" style="2" bestFit="1" customWidth="1"/>
    <col min="5133" max="5133" width="5.28515625" style="2" bestFit="1" customWidth="1"/>
    <col min="5134" max="5134" width="9.140625" style="2"/>
    <col min="5135" max="5135" width="6.5703125" style="2" bestFit="1" customWidth="1"/>
    <col min="5136" max="5136" width="6.5703125" style="2" customWidth="1"/>
    <col min="5137" max="5138" width="7.42578125" style="2" bestFit="1" customWidth="1"/>
    <col min="5139" max="5139" width="5.42578125" style="2" bestFit="1" customWidth="1"/>
    <col min="5140" max="5140" width="7.42578125" style="2" bestFit="1" customWidth="1"/>
    <col min="5141" max="5141" width="5.42578125" style="2" bestFit="1" customWidth="1"/>
    <col min="5142" max="5142" width="7.42578125" style="2" bestFit="1" customWidth="1"/>
    <col min="5143" max="5143" width="6.42578125" style="2" bestFit="1" customWidth="1"/>
    <col min="5144" max="5145" width="5.42578125" style="2" bestFit="1" customWidth="1"/>
    <col min="5146" max="5146" width="7.42578125" style="2" bestFit="1" customWidth="1"/>
    <col min="5147" max="5148" width="5.42578125" style="2" bestFit="1" customWidth="1"/>
    <col min="5149" max="5149" width="7" style="2" customWidth="1"/>
    <col min="5150" max="5150" width="4.85546875" style="2" bestFit="1" customWidth="1"/>
    <col min="5151" max="5151" width="6" style="2" bestFit="1" customWidth="1"/>
    <col min="5152" max="5152" width="5.42578125" style="2" bestFit="1" customWidth="1"/>
    <col min="5153" max="5153" width="6.42578125" style="2" bestFit="1" customWidth="1"/>
    <col min="5154" max="5154" width="4.42578125" style="2" bestFit="1" customWidth="1"/>
    <col min="5155" max="5387" width="9.140625" style="2"/>
    <col min="5388" max="5388" width="29.85546875" style="2" bestFit="1" customWidth="1"/>
    <col min="5389" max="5389" width="5.28515625" style="2" bestFit="1" customWidth="1"/>
    <col min="5390" max="5390" width="9.140625" style="2"/>
    <col min="5391" max="5391" width="6.5703125" style="2" bestFit="1" customWidth="1"/>
    <col min="5392" max="5392" width="6.5703125" style="2" customWidth="1"/>
    <col min="5393" max="5394" width="7.42578125" style="2" bestFit="1" customWidth="1"/>
    <col min="5395" max="5395" width="5.42578125" style="2" bestFit="1" customWidth="1"/>
    <col min="5396" max="5396" width="7.42578125" style="2" bestFit="1" customWidth="1"/>
    <col min="5397" max="5397" width="5.42578125" style="2" bestFit="1" customWidth="1"/>
    <col min="5398" max="5398" width="7.42578125" style="2" bestFit="1" customWidth="1"/>
    <col min="5399" max="5399" width="6.42578125" style="2" bestFit="1" customWidth="1"/>
    <col min="5400" max="5401" width="5.42578125" style="2" bestFit="1" customWidth="1"/>
    <col min="5402" max="5402" width="7.42578125" style="2" bestFit="1" customWidth="1"/>
    <col min="5403" max="5404" width="5.42578125" style="2" bestFit="1" customWidth="1"/>
    <col min="5405" max="5405" width="7" style="2" customWidth="1"/>
    <col min="5406" max="5406" width="4.85546875" style="2" bestFit="1" customWidth="1"/>
    <col min="5407" max="5407" width="6" style="2" bestFit="1" customWidth="1"/>
    <col min="5408" max="5408" width="5.42578125" style="2" bestFit="1" customWidth="1"/>
    <col min="5409" max="5409" width="6.42578125" style="2" bestFit="1" customWidth="1"/>
    <col min="5410" max="5410" width="4.42578125" style="2" bestFit="1" customWidth="1"/>
    <col min="5411" max="5643" width="9.140625" style="2"/>
    <col min="5644" max="5644" width="29.85546875" style="2" bestFit="1" customWidth="1"/>
    <col min="5645" max="5645" width="5.28515625" style="2" bestFit="1" customWidth="1"/>
    <col min="5646" max="5646" width="9.140625" style="2"/>
    <col min="5647" max="5647" width="6.5703125" style="2" bestFit="1" customWidth="1"/>
    <col min="5648" max="5648" width="6.5703125" style="2" customWidth="1"/>
    <col min="5649" max="5650" width="7.42578125" style="2" bestFit="1" customWidth="1"/>
    <col min="5651" max="5651" width="5.42578125" style="2" bestFit="1" customWidth="1"/>
    <col min="5652" max="5652" width="7.42578125" style="2" bestFit="1" customWidth="1"/>
    <col min="5653" max="5653" width="5.42578125" style="2" bestFit="1" customWidth="1"/>
    <col min="5654" max="5654" width="7.42578125" style="2" bestFit="1" customWidth="1"/>
    <col min="5655" max="5655" width="6.42578125" style="2" bestFit="1" customWidth="1"/>
    <col min="5656" max="5657" width="5.42578125" style="2" bestFit="1" customWidth="1"/>
    <col min="5658" max="5658" width="7.42578125" style="2" bestFit="1" customWidth="1"/>
    <col min="5659" max="5660" width="5.42578125" style="2" bestFit="1" customWidth="1"/>
    <col min="5661" max="5661" width="7" style="2" customWidth="1"/>
    <col min="5662" max="5662" width="4.85546875" style="2" bestFit="1" customWidth="1"/>
    <col min="5663" max="5663" width="6" style="2" bestFit="1" customWidth="1"/>
    <col min="5664" max="5664" width="5.42578125" style="2" bestFit="1" customWidth="1"/>
    <col min="5665" max="5665" width="6.42578125" style="2" bestFit="1" customWidth="1"/>
    <col min="5666" max="5666" width="4.42578125" style="2" bestFit="1" customWidth="1"/>
    <col min="5667" max="5899" width="9.140625" style="2"/>
    <col min="5900" max="5900" width="29.85546875" style="2" bestFit="1" customWidth="1"/>
    <col min="5901" max="5901" width="5.28515625" style="2" bestFit="1" customWidth="1"/>
    <col min="5902" max="5902" width="9.140625" style="2"/>
    <col min="5903" max="5903" width="6.5703125" style="2" bestFit="1" customWidth="1"/>
    <col min="5904" max="5904" width="6.5703125" style="2" customWidth="1"/>
    <col min="5905" max="5906" width="7.42578125" style="2" bestFit="1" customWidth="1"/>
    <col min="5907" max="5907" width="5.42578125" style="2" bestFit="1" customWidth="1"/>
    <col min="5908" max="5908" width="7.42578125" style="2" bestFit="1" customWidth="1"/>
    <col min="5909" max="5909" width="5.42578125" style="2" bestFit="1" customWidth="1"/>
    <col min="5910" max="5910" width="7.42578125" style="2" bestFit="1" customWidth="1"/>
    <col min="5911" max="5911" width="6.42578125" style="2" bestFit="1" customWidth="1"/>
    <col min="5912" max="5913" width="5.42578125" style="2" bestFit="1" customWidth="1"/>
    <col min="5914" max="5914" width="7.42578125" style="2" bestFit="1" customWidth="1"/>
    <col min="5915" max="5916" width="5.42578125" style="2" bestFit="1" customWidth="1"/>
    <col min="5917" max="5917" width="7" style="2" customWidth="1"/>
    <col min="5918" max="5918" width="4.85546875" style="2" bestFit="1" customWidth="1"/>
    <col min="5919" max="5919" width="6" style="2" bestFit="1" customWidth="1"/>
    <col min="5920" max="5920" width="5.42578125" style="2" bestFit="1" customWidth="1"/>
    <col min="5921" max="5921" width="6.42578125" style="2" bestFit="1" customWidth="1"/>
    <col min="5922" max="5922" width="4.42578125" style="2" bestFit="1" customWidth="1"/>
    <col min="5923" max="6155" width="9.140625" style="2"/>
    <col min="6156" max="6156" width="29.85546875" style="2" bestFit="1" customWidth="1"/>
    <col min="6157" max="6157" width="5.28515625" style="2" bestFit="1" customWidth="1"/>
    <col min="6158" max="6158" width="9.140625" style="2"/>
    <col min="6159" max="6159" width="6.5703125" style="2" bestFit="1" customWidth="1"/>
    <col min="6160" max="6160" width="6.5703125" style="2" customWidth="1"/>
    <col min="6161" max="6162" width="7.42578125" style="2" bestFit="1" customWidth="1"/>
    <col min="6163" max="6163" width="5.42578125" style="2" bestFit="1" customWidth="1"/>
    <col min="6164" max="6164" width="7.42578125" style="2" bestFit="1" customWidth="1"/>
    <col min="6165" max="6165" width="5.42578125" style="2" bestFit="1" customWidth="1"/>
    <col min="6166" max="6166" width="7.42578125" style="2" bestFit="1" customWidth="1"/>
    <col min="6167" max="6167" width="6.42578125" style="2" bestFit="1" customWidth="1"/>
    <col min="6168" max="6169" width="5.42578125" style="2" bestFit="1" customWidth="1"/>
    <col min="6170" max="6170" width="7.42578125" style="2" bestFit="1" customWidth="1"/>
    <col min="6171" max="6172" width="5.42578125" style="2" bestFit="1" customWidth="1"/>
    <col min="6173" max="6173" width="7" style="2" customWidth="1"/>
    <col min="6174" max="6174" width="4.85546875" style="2" bestFit="1" customWidth="1"/>
    <col min="6175" max="6175" width="6" style="2" bestFit="1" customWidth="1"/>
    <col min="6176" max="6176" width="5.42578125" style="2" bestFit="1" customWidth="1"/>
    <col min="6177" max="6177" width="6.42578125" style="2" bestFit="1" customWidth="1"/>
    <col min="6178" max="6178" width="4.42578125" style="2" bestFit="1" customWidth="1"/>
    <col min="6179" max="6411" width="9.140625" style="2"/>
    <col min="6412" max="6412" width="29.85546875" style="2" bestFit="1" customWidth="1"/>
    <col min="6413" max="6413" width="5.28515625" style="2" bestFit="1" customWidth="1"/>
    <col min="6414" max="6414" width="9.140625" style="2"/>
    <col min="6415" max="6415" width="6.5703125" style="2" bestFit="1" customWidth="1"/>
    <col min="6416" max="6416" width="6.5703125" style="2" customWidth="1"/>
    <col min="6417" max="6418" width="7.42578125" style="2" bestFit="1" customWidth="1"/>
    <col min="6419" max="6419" width="5.42578125" style="2" bestFit="1" customWidth="1"/>
    <col min="6420" max="6420" width="7.42578125" style="2" bestFit="1" customWidth="1"/>
    <col min="6421" max="6421" width="5.42578125" style="2" bestFit="1" customWidth="1"/>
    <col min="6422" max="6422" width="7.42578125" style="2" bestFit="1" customWidth="1"/>
    <col min="6423" max="6423" width="6.42578125" style="2" bestFit="1" customWidth="1"/>
    <col min="6424" max="6425" width="5.42578125" style="2" bestFit="1" customWidth="1"/>
    <col min="6426" max="6426" width="7.42578125" style="2" bestFit="1" customWidth="1"/>
    <col min="6427" max="6428" width="5.42578125" style="2" bestFit="1" customWidth="1"/>
    <col min="6429" max="6429" width="7" style="2" customWidth="1"/>
    <col min="6430" max="6430" width="4.85546875" style="2" bestFit="1" customWidth="1"/>
    <col min="6431" max="6431" width="6" style="2" bestFit="1" customWidth="1"/>
    <col min="6432" max="6432" width="5.42578125" style="2" bestFit="1" customWidth="1"/>
    <col min="6433" max="6433" width="6.42578125" style="2" bestFit="1" customWidth="1"/>
    <col min="6434" max="6434" width="4.42578125" style="2" bestFit="1" customWidth="1"/>
    <col min="6435" max="6667" width="9.140625" style="2"/>
    <col min="6668" max="6668" width="29.85546875" style="2" bestFit="1" customWidth="1"/>
    <col min="6669" max="6669" width="5.28515625" style="2" bestFit="1" customWidth="1"/>
    <col min="6670" max="6670" width="9.140625" style="2"/>
    <col min="6671" max="6671" width="6.5703125" style="2" bestFit="1" customWidth="1"/>
    <col min="6672" max="6672" width="6.5703125" style="2" customWidth="1"/>
    <col min="6673" max="6674" width="7.42578125" style="2" bestFit="1" customWidth="1"/>
    <col min="6675" max="6675" width="5.42578125" style="2" bestFit="1" customWidth="1"/>
    <col min="6676" max="6676" width="7.42578125" style="2" bestFit="1" customWidth="1"/>
    <col min="6677" max="6677" width="5.42578125" style="2" bestFit="1" customWidth="1"/>
    <col min="6678" max="6678" width="7.42578125" style="2" bestFit="1" customWidth="1"/>
    <col min="6679" max="6679" width="6.42578125" style="2" bestFit="1" customWidth="1"/>
    <col min="6680" max="6681" width="5.42578125" style="2" bestFit="1" customWidth="1"/>
    <col min="6682" max="6682" width="7.42578125" style="2" bestFit="1" customWidth="1"/>
    <col min="6683" max="6684" width="5.42578125" style="2" bestFit="1" customWidth="1"/>
    <col min="6685" max="6685" width="7" style="2" customWidth="1"/>
    <col min="6686" max="6686" width="4.85546875" style="2" bestFit="1" customWidth="1"/>
    <col min="6687" max="6687" width="6" style="2" bestFit="1" customWidth="1"/>
    <col min="6688" max="6688" width="5.42578125" style="2" bestFit="1" customWidth="1"/>
    <col min="6689" max="6689" width="6.42578125" style="2" bestFit="1" customWidth="1"/>
    <col min="6690" max="6690" width="4.42578125" style="2" bestFit="1" customWidth="1"/>
    <col min="6691" max="6923" width="9.140625" style="2"/>
    <col min="6924" max="6924" width="29.85546875" style="2" bestFit="1" customWidth="1"/>
    <col min="6925" max="6925" width="5.28515625" style="2" bestFit="1" customWidth="1"/>
    <col min="6926" max="6926" width="9.140625" style="2"/>
    <col min="6927" max="6927" width="6.5703125" style="2" bestFit="1" customWidth="1"/>
    <col min="6928" max="6928" width="6.5703125" style="2" customWidth="1"/>
    <col min="6929" max="6930" width="7.42578125" style="2" bestFit="1" customWidth="1"/>
    <col min="6931" max="6931" width="5.42578125" style="2" bestFit="1" customWidth="1"/>
    <col min="6932" max="6932" width="7.42578125" style="2" bestFit="1" customWidth="1"/>
    <col min="6933" max="6933" width="5.42578125" style="2" bestFit="1" customWidth="1"/>
    <col min="6934" max="6934" width="7.42578125" style="2" bestFit="1" customWidth="1"/>
    <col min="6935" max="6935" width="6.42578125" style="2" bestFit="1" customWidth="1"/>
    <col min="6936" max="6937" width="5.42578125" style="2" bestFit="1" customWidth="1"/>
    <col min="6938" max="6938" width="7.42578125" style="2" bestFit="1" customWidth="1"/>
    <col min="6939" max="6940" width="5.42578125" style="2" bestFit="1" customWidth="1"/>
    <col min="6941" max="6941" width="7" style="2" customWidth="1"/>
    <col min="6942" max="6942" width="4.85546875" style="2" bestFit="1" customWidth="1"/>
    <col min="6943" max="6943" width="6" style="2" bestFit="1" customWidth="1"/>
    <col min="6944" max="6944" width="5.42578125" style="2" bestFit="1" customWidth="1"/>
    <col min="6945" max="6945" width="6.42578125" style="2" bestFit="1" customWidth="1"/>
    <col min="6946" max="6946" width="4.42578125" style="2" bestFit="1" customWidth="1"/>
    <col min="6947" max="7179" width="9.140625" style="2"/>
    <col min="7180" max="7180" width="29.85546875" style="2" bestFit="1" customWidth="1"/>
    <col min="7181" max="7181" width="5.28515625" style="2" bestFit="1" customWidth="1"/>
    <col min="7182" max="7182" width="9.140625" style="2"/>
    <col min="7183" max="7183" width="6.5703125" style="2" bestFit="1" customWidth="1"/>
    <col min="7184" max="7184" width="6.5703125" style="2" customWidth="1"/>
    <col min="7185" max="7186" width="7.42578125" style="2" bestFit="1" customWidth="1"/>
    <col min="7187" max="7187" width="5.42578125" style="2" bestFit="1" customWidth="1"/>
    <col min="7188" max="7188" width="7.42578125" style="2" bestFit="1" customWidth="1"/>
    <col min="7189" max="7189" width="5.42578125" style="2" bestFit="1" customWidth="1"/>
    <col min="7190" max="7190" width="7.42578125" style="2" bestFit="1" customWidth="1"/>
    <col min="7191" max="7191" width="6.42578125" style="2" bestFit="1" customWidth="1"/>
    <col min="7192" max="7193" width="5.42578125" style="2" bestFit="1" customWidth="1"/>
    <col min="7194" max="7194" width="7.42578125" style="2" bestFit="1" customWidth="1"/>
    <col min="7195" max="7196" width="5.42578125" style="2" bestFit="1" customWidth="1"/>
    <col min="7197" max="7197" width="7" style="2" customWidth="1"/>
    <col min="7198" max="7198" width="4.85546875" style="2" bestFit="1" customWidth="1"/>
    <col min="7199" max="7199" width="6" style="2" bestFit="1" customWidth="1"/>
    <col min="7200" max="7200" width="5.42578125" style="2" bestFit="1" customWidth="1"/>
    <col min="7201" max="7201" width="6.42578125" style="2" bestFit="1" customWidth="1"/>
    <col min="7202" max="7202" width="4.42578125" style="2" bestFit="1" customWidth="1"/>
    <col min="7203" max="7435" width="9.140625" style="2"/>
    <col min="7436" max="7436" width="29.85546875" style="2" bestFit="1" customWidth="1"/>
    <col min="7437" max="7437" width="5.28515625" style="2" bestFit="1" customWidth="1"/>
    <col min="7438" max="7438" width="9.140625" style="2"/>
    <col min="7439" max="7439" width="6.5703125" style="2" bestFit="1" customWidth="1"/>
    <col min="7440" max="7440" width="6.5703125" style="2" customWidth="1"/>
    <col min="7441" max="7442" width="7.42578125" style="2" bestFit="1" customWidth="1"/>
    <col min="7443" max="7443" width="5.42578125" style="2" bestFit="1" customWidth="1"/>
    <col min="7444" max="7444" width="7.42578125" style="2" bestFit="1" customWidth="1"/>
    <col min="7445" max="7445" width="5.42578125" style="2" bestFit="1" customWidth="1"/>
    <col min="7446" max="7446" width="7.42578125" style="2" bestFit="1" customWidth="1"/>
    <col min="7447" max="7447" width="6.42578125" style="2" bestFit="1" customWidth="1"/>
    <col min="7448" max="7449" width="5.42578125" style="2" bestFit="1" customWidth="1"/>
    <col min="7450" max="7450" width="7.42578125" style="2" bestFit="1" customWidth="1"/>
    <col min="7451" max="7452" width="5.42578125" style="2" bestFit="1" customWidth="1"/>
    <col min="7453" max="7453" width="7" style="2" customWidth="1"/>
    <col min="7454" max="7454" width="4.85546875" style="2" bestFit="1" customWidth="1"/>
    <col min="7455" max="7455" width="6" style="2" bestFit="1" customWidth="1"/>
    <col min="7456" max="7456" width="5.42578125" style="2" bestFit="1" customWidth="1"/>
    <col min="7457" max="7457" width="6.42578125" style="2" bestFit="1" customWidth="1"/>
    <col min="7458" max="7458" width="4.42578125" style="2" bestFit="1" customWidth="1"/>
    <col min="7459" max="7691" width="9.140625" style="2"/>
    <col min="7692" max="7692" width="29.85546875" style="2" bestFit="1" customWidth="1"/>
    <col min="7693" max="7693" width="5.28515625" style="2" bestFit="1" customWidth="1"/>
    <col min="7694" max="7694" width="9.140625" style="2"/>
    <col min="7695" max="7695" width="6.5703125" style="2" bestFit="1" customWidth="1"/>
    <col min="7696" max="7696" width="6.5703125" style="2" customWidth="1"/>
    <col min="7697" max="7698" width="7.42578125" style="2" bestFit="1" customWidth="1"/>
    <col min="7699" max="7699" width="5.42578125" style="2" bestFit="1" customWidth="1"/>
    <col min="7700" max="7700" width="7.42578125" style="2" bestFit="1" customWidth="1"/>
    <col min="7701" max="7701" width="5.42578125" style="2" bestFit="1" customWidth="1"/>
    <col min="7702" max="7702" width="7.42578125" style="2" bestFit="1" customWidth="1"/>
    <col min="7703" max="7703" width="6.42578125" style="2" bestFit="1" customWidth="1"/>
    <col min="7704" max="7705" width="5.42578125" style="2" bestFit="1" customWidth="1"/>
    <col min="7706" max="7706" width="7.42578125" style="2" bestFit="1" customWidth="1"/>
    <col min="7707" max="7708" width="5.42578125" style="2" bestFit="1" customWidth="1"/>
    <col min="7709" max="7709" width="7" style="2" customWidth="1"/>
    <col min="7710" max="7710" width="4.85546875" style="2" bestFit="1" customWidth="1"/>
    <col min="7711" max="7711" width="6" style="2" bestFit="1" customWidth="1"/>
    <col min="7712" max="7712" width="5.42578125" style="2" bestFit="1" customWidth="1"/>
    <col min="7713" max="7713" width="6.42578125" style="2" bestFit="1" customWidth="1"/>
    <col min="7714" max="7714" width="4.42578125" style="2" bestFit="1" customWidth="1"/>
    <col min="7715" max="7947" width="9.140625" style="2"/>
    <col min="7948" max="7948" width="29.85546875" style="2" bestFit="1" customWidth="1"/>
    <col min="7949" max="7949" width="5.28515625" style="2" bestFit="1" customWidth="1"/>
    <col min="7950" max="7950" width="9.140625" style="2"/>
    <col min="7951" max="7951" width="6.5703125" style="2" bestFit="1" customWidth="1"/>
    <col min="7952" max="7952" width="6.5703125" style="2" customWidth="1"/>
    <col min="7953" max="7954" width="7.42578125" style="2" bestFit="1" customWidth="1"/>
    <col min="7955" max="7955" width="5.42578125" style="2" bestFit="1" customWidth="1"/>
    <col min="7956" max="7956" width="7.42578125" style="2" bestFit="1" customWidth="1"/>
    <col min="7957" max="7957" width="5.42578125" style="2" bestFit="1" customWidth="1"/>
    <col min="7958" max="7958" width="7.42578125" style="2" bestFit="1" customWidth="1"/>
    <col min="7959" max="7959" width="6.42578125" style="2" bestFit="1" customWidth="1"/>
    <col min="7960" max="7961" width="5.42578125" style="2" bestFit="1" customWidth="1"/>
    <col min="7962" max="7962" width="7.42578125" style="2" bestFit="1" customWidth="1"/>
    <col min="7963" max="7964" width="5.42578125" style="2" bestFit="1" customWidth="1"/>
    <col min="7965" max="7965" width="7" style="2" customWidth="1"/>
    <col min="7966" max="7966" width="4.85546875" style="2" bestFit="1" customWidth="1"/>
    <col min="7967" max="7967" width="6" style="2" bestFit="1" customWidth="1"/>
    <col min="7968" max="7968" width="5.42578125" style="2" bestFit="1" customWidth="1"/>
    <col min="7969" max="7969" width="6.42578125" style="2" bestFit="1" customWidth="1"/>
    <col min="7970" max="7970" width="4.42578125" style="2" bestFit="1" customWidth="1"/>
    <col min="7971" max="8203" width="9.140625" style="2"/>
    <col min="8204" max="8204" width="29.85546875" style="2" bestFit="1" customWidth="1"/>
    <col min="8205" max="8205" width="5.28515625" style="2" bestFit="1" customWidth="1"/>
    <col min="8206" max="8206" width="9.140625" style="2"/>
    <col min="8207" max="8207" width="6.5703125" style="2" bestFit="1" customWidth="1"/>
    <col min="8208" max="8208" width="6.5703125" style="2" customWidth="1"/>
    <col min="8209" max="8210" width="7.42578125" style="2" bestFit="1" customWidth="1"/>
    <col min="8211" max="8211" width="5.42578125" style="2" bestFit="1" customWidth="1"/>
    <col min="8212" max="8212" width="7.42578125" style="2" bestFit="1" customWidth="1"/>
    <col min="8213" max="8213" width="5.42578125" style="2" bestFit="1" customWidth="1"/>
    <col min="8214" max="8214" width="7.42578125" style="2" bestFit="1" customWidth="1"/>
    <col min="8215" max="8215" width="6.42578125" style="2" bestFit="1" customWidth="1"/>
    <col min="8216" max="8217" width="5.42578125" style="2" bestFit="1" customWidth="1"/>
    <col min="8218" max="8218" width="7.42578125" style="2" bestFit="1" customWidth="1"/>
    <col min="8219" max="8220" width="5.42578125" style="2" bestFit="1" customWidth="1"/>
    <col min="8221" max="8221" width="7" style="2" customWidth="1"/>
    <col min="8222" max="8222" width="4.85546875" style="2" bestFit="1" customWidth="1"/>
    <col min="8223" max="8223" width="6" style="2" bestFit="1" customWidth="1"/>
    <col min="8224" max="8224" width="5.42578125" style="2" bestFit="1" customWidth="1"/>
    <col min="8225" max="8225" width="6.42578125" style="2" bestFit="1" customWidth="1"/>
    <col min="8226" max="8226" width="4.42578125" style="2" bestFit="1" customWidth="1"/>
    <col min="8227" max="8459" width="9.140625" style="2"/>
    <col min="8460" max="8460" width="29.85546875" style="2" bestFit="1" customWidth="1"/>
    <col min="8461" max="8461" width="5.28515625" style="2" bestFit="1" customWidth="1"/>
    <col min="8462" max="8462" width="9.140625" style="2"/>
    <col min="8463" max="8463" width="6.5703125" style="2" bestFit="1" customWidth="1"/>
    <col min="8464" max="8464" width="6.5703125" style="2" customWidth="1"/>
    <col min="8465" max="8466" width="7.42578125" style="2" bestFit="1" customWidth="1"/>
    <col min="8467" max="8467" width="5.42578125" style="2" bestFit="1" customWidth="1"/>
    <col min="8468" max="8468" width="7.42578125" style="2" bestFit="1" customWidth="1"/>
    <col min="8469" max="8469" width="5.42578125" style="2" bestFit="1" customWidth="1"/>
    <col min="8470" max="8470" width="7.42578125" style="2" bestFit="1" customWidth="1"/>
    <col min="8471" max="8471" width="6.42578125" style="2" bestFit="1" customWidth="1"/>
    <col min="8472" max="8473" width="5.42578125" style="2" bestFit="1" customWidth="1"/>
    <col min="8474" max="8474" width="7.42578125" style="2" bestFit="1" customWidth="1"/>
    <col min="8475" max="8476" width="5.42578125" style="2" bestFit="1" customWidth="1"/>
    <col min="8477" max="8477" width="7" style="2" customWidth="1"/>
    <col min="8478" max="8478" width="4.85546875" style="2" bestFit="1" customWidth="1"/>
    <col min="8479" max="8479" width="6" style="2" bestFit="1" customWidth="1"/>
    <col min="8480" max="8480" width="5.42578125" style="2" bestFit="1" customWidth="1"/>
    <col min="8481" max="8481" width="6.42578125" style="2" bestFit="1" customWidth="1"/>
    <col min="8482" max="8482" width="4.42578125" style="2" bestFit="1" customWidth="1"/>
    <col min="8483" max="8715" width="9.140625" style="2"/>
    <col min="8716" max="8716" width="29.85546875" style="2" bestFit="1" customWidth="1"/>
    <col min="8717" max="8717" width="5.28515625" style="2" bestFit="1" customWidth="1"/>
    <col min="8718" max="8718" width="9.140625" style="2"/>
    <col min="8719" max="8719" width="6.5703125" style="2" bestFit="1" customWidth="1"/>
    <col min="8720" max="8720" width="6.5703125" style="2" customWidth="1"/>
    <col min="8721" max="8722" width="7.42578125" style="2" bestFit="1" customWidth="1"/>
    <col min="8723" max="8723" width="5.42578125" style="2" bestFit="1" customWidth="1"/>
    <col min="8724" max="8724" width="7.42578125" style="2" bestFit="1" customWidth="1"/>
    <col min="8725" max="8725" width="5.42578125" style="2" bestFit="1" customWidth="1"/>
    <col min="8726" max="8726" width="7.42578125" style="2" bestFit="1" customWidth="1"/>
    <col min="8727" max="8727" width="6.42578125" style="2" bestFit="1" customWidth="1"/>
    <col min="8728" max="8729" width="5.42578125" style="2" bestFit="1" customWidth="1"/>
    <col min="8730" max="8730" width="7.42578125" style="2" bestFit="1" customWidth="1"/>
    <col min="8731" max="8732" width="5.42578125" style="2" bestFit="1" customWidth="1"/>
    <col min="8733" max="8733" width="7" style="2" customWidth="1"/>
    <col min="8734" max="8734" width="4.85546875" style="2" bestFit="1" customWidth="1"/>
    <col min="8735" max="8735" width="6" style="2" bestFit="1" customWidth="1"/>
    <col min="8736" max="8736" width="5.42578125" style="2" bestFit="1" customWidth="1"/>
    <col min="8737" max="8737" width="6.42578125" style="2" bestFit="1" customWidth="1"/>
    <col min="8738" max="8738" width="4.42578125" style="2" bestFit="1" customWidth="1"/>
    <col min="8739" max="8971" width="9.140625" style="2"/>
    <col min="8972" max="8972" width="29.85546875" style="2" bestFit="1" customWidth="1"/>
    <col min="8973" max="8973" width="5.28515625" style="2" bestFit="1" customWidth="1"/>
    <col min="8974" max="8974" width="9.140625" style="2"/>
    <col min="8975" max="8975" width="6.5703125" style="2" bestFit="1" customWidth="1"/>
    <col min="8976" max="8976" width="6.5703125" style="2" customWidth="1"/>
    <col min="8977" max="8978" width="7.42578125" style="2" bestFit="1" customWidth="1"/>
    <col min="8979" max="8979" width="5.42578125" style="2" bestFit="1" customWidth="1"/>
    <col min="8980" max="8980" width="7.42578125" style="2" bestFit="1" customWidth="1"/>
    <col min="8981" max="8981" width="5.42578125" style="2" bestFit="1" customWidth="1"/>
    <col min="8982" max="8982" width="7.42578125" style="2" bestFit="1" customWidth="1"/>
    <col min="8983" max="8983" width="6.42578125" style="2" bestFit="1" customWidth="1"/>
    <col min="8984" max="8985" width="5.42578125" style="2" bestFit="1" customWidth="1"/>
    <col min="8986" max="8986" width="7.42578125" style="2" bestFit="1" customWidth="1"/>
    <col min="8987" max="8988" width="5.42578125" style="2" bestFit="1" customWidth="1"/>
    <col min="8989" max="8989" width="7" style="2" customWidth="1"/>
    <col min="8990" max="8990" width="4.85546875" style="2" bestFit="1" customWidth="1"/>
    <col min="8991" max="8991" width="6" style="2" bestFit="1" customWidth="1"/>
    <col min="8992" max="8992" width="5.42578125" style="2" bestFit="1" customWidth="1"/>
    <col min="8993" max="8993" width="6.42578125" style="2" bestFit="1" customWidth="1"/>
    <col min="8994" max="8994" width="4.42578125" style="2" bestFit="1" customWidth="1"/>
    <col min="8995" max="9227" width="9.140625" style="2"/>
    <col min="9228" max="9228" width="29.85546875" style="2" bestFit="1" customWidth="1"/>
    <col min="9229" max="9229" width="5.28515625" style="2" bestFit="1" customWidth="1"/>
    <col min="9230" max="9230" width="9.140625" style="2"/>
    <col min="9231" max="9231" width="6.5703125" style="2" bestFit="1" customWidth="1"/>
    <col min="9232" max="9232" width="6.5703125" style="2" customWidth="1"/>
    <col min="9233" max="9234" width="7.42578125" style="2" bestFit="1" customWidth="1"/>
    <col min="9235" max="9235" width="5.42578125" style="2" bestFit="1" customWidth="1"/>
    <col min="9236" max="9236" width="7.42578125" style="2" bestFit="1" customWidth="1"/>
    <col min="9237" max="9237" width="5.42578125" style="2" bestFit="1" customWidth="1"/>
    <col min="9238" max="9238" width="7.42578125" style="2" bestFit="1" customWidth="1"/>
    <col min="9239" max="9239" width="6.42578125" style="2" bestFit="1" customWidth="1"/>
    <col min="9240" max="9241" width="5.42578125" style="2" bestFit="1" customWidth="1"/>
    <col min="9242" max="9242" width="7.42578125" style="2" bestFit="1" customWidth="1"/>
    <col min="9243" max="9244" width="5.42578125" style="2" bestFit="1" customWidth="1"/>
    <col min="9245" max="9245" width="7" style="2" customWidth="1"/>
    <col min="9246" max="9246" width="4.85546875" style="2" bestFit="1" customWidth="1"/>
    <col min="9247" max="9247" width="6" style="2" bestFit="1" customWidth="1"/>
    <col min="9248" max="9248" width="5.42578125" style="2" bestFit="1" customWidth="1"/>
    <col min="9249" max="9249" width="6.42578125" style="2" bestFit="1" customWidth="1"/>
    <col min="9250" max="9250" width="4.42578125" style="2" bestFit="1" customWidth="1"/>
    <col min="9251" max="9483" width="9.140625" style="2"/>
    <col min="9484" max="9484" width="29.85546875" style="2" bestFit="1" customWidth="1"/>
    <col min="9485" max="9485" width="5.28515625" style="2" bestFit="1" customWidth="1"/>
    <col min="9486" max="9486" width="9.140625" style="2"/>
    <col min="9487" max="9487" width="6.5703125" style="2" bestFit="1" customWidth="1"/>
    <col min="9488" max="9488" width="6.5703125" style="2" customWidth="1"/>
    <col min="9489" max="9490" width="7.42578125" style="2" bestFit="1" customWidth="1"/>
    <col min="9491" max="9491" width="5.42578125" style="2" bestFit="1" customWidth="1"/>
    <col min="9492" max="9492" width="7.42578125" style="2" bestFit="1" customWidth="1"/>
    <col min="9493" max="9493" width="5.42578125" style="2" bestFit="1" customWidth="1"/>
    <col min="9494" max="9494" width="7.42578125" style="2" bestFit="1" customWidth="1"/>
    <col min="9495" max="9495" width="6.42578125" style="2" bestFit="1" customWidth="1"/>
    <col min="9496" max="9497" width="5.42578125" style="2" bestFit="1" customWidth="1"/>
    <col min="9498" max="9498" width="7.42578125" style="2" bestFit="1" customWidth="1"/>
    <col min="9499" max="9500" width="5.42578125" style="2" bestFit="1" customWidth="1"/>
    <col min="9501" max="9501" width="7" style="2" customWidth="1"/>
    <col min="9502" max="9502" width="4.85546875" style="2" bestFit="1" customWidth="1"/>
    <col min="9503" max="9503" width="6" style="2" bestFit="1" customWidth="1"/>
    <col min="9504" max="9504" width="5.42578125" style="2" bestFit="1" customWidth="1"/>
    <col min="9505" max="9505" width="6.42578125" style="2" bestFit="1" customWidth="1"/>
    <col min="9506" max="9506" width="4.42578125" style="2" bestFit="1" customWidth="1"/>
    <col min="9507" max="9739" width="9.140625" style="2"/>
    <col min="9740" max="9740" width="29.85546875" style="2" bestFit="1" customWidth="1"/>
    <col min="9741" max="9741" width="5.28515625" style="2" bestFit="1" customWidth="1"/>
    <col min="9742" max="9742" width="9.140625" style="2"/>
    <col min="9743" max="9743" width="6.5703125" style="2" bestFit="1" customWidth="1"/>
    <col min="9744" max="9744" width="6.5703125" style="2" customWidth="1"/>
    <col min="9745" max="9746" width="7.42578125" style="2" bestFit="1" customWidth="1"/>
    <col min="9747" max="9747" width="5.42578125" style="2" bestFit="1" customWidth="1"/>
    <col min="9748" max="9748" width="7.42578125" style="2" bestFit="1" customWidth="1"/>
    <col min="9749" max="9749" width="5.42578125" style="2" bestFit="1" customWidth="1"/>
    <col min="9750" max="9750" width="7.42578125" style="2" bestFit="1" customWidth="1"/>
    <col min="9751" max="9751" width="6.42578125" style="2" bestFit="1" customWidth="1"/>
    <col min="9752" max="9753" width="5.42578125" style="2" bestFit="1" customWidth="1"/>
    <col min="9754" max="9754" width="7.42578125" style="2" bestFit="1" customWidth="1"/>
    <col min="9755" max="9756" width="5.42578125" style="2" bestFit="1" customWidth="1"/>
    <col min="9757" max="9757" width="7" style="2" customWidth="1"/>
    <col min="9758" max="9758" width="4.85546875" style="2" bestFit="1" customWidth="1"/>
    <col min="9759" max="9759" width="6" style="2" bestFit="1" customWidth="1"/>
    <col min="9760" max="9760" width="5.42578125" style="2" bestFit="1" customWidth="1"/>
    <col min="9761" max="9761" width="6.42578125" style="2" bestFit="1" customWidth="1"/>
    <col min="9762" max="9762" width="4.42578125" style="2" bestFit="1" customWidth="1"/>
    <col min="9763" max="9995" width="9.140625" style="2"/>
    <col min="9996" max="9996" width="29.85546875" style="2" bestFit="1" customWidth="1"/>
    <col min="9997" max="9997" width="5.28515625" style="2" bestFit="1" customWidth="1"/>
    <col min="9998" max="9998" width="9.140625" style="2"/>
    <col min="9999" max="9999" width="6.5703125" style="2" bestFit="1" customWidth="1"/>
    <col min="10000" max="10000" width="6.5703125" style="2" customWidth="1"/>
    <col min="10001" max="10002" width="7.42578125" style="2" bestFit="1" customWidth="1"/>
    <col min="10003" max="10003" width="5.42578125" style="2" bestFit="1" customWidth="1"/>
    <col min="10004" max="10004" width="7.42578125" style="2" bestFit="1" customWidth="1"/>
    <col min="10005" max="10005" width="5.42578125" style="2" bestFit="1" customWidth="1"/>
    <col min="10006" max="10006" width="7.42578125" style="2" bestFit="1" customWidth="1"/>
    <col min="10007" max="10007" width="6.42578125" style="2" bestFit="1" customWidth="1"/>
    <col min="10008" max="10009" width="5.42578125" style="2" bestFit="1" customWidth="1"/>
    <col min="10010" max="10010" width="7.42578125" style="2" bestFit="1" customWidth="1"/>
    <col min="10011" max="10012" width="5.42578125" style="2" bestFit="1" customWidth="1"/>
    <col min="10013" max="10013" width="7" style="2" customWidth="1"/>
    <col min="10014" max="10014" width="4.85546875" style="2" bestFit="1" customWidth="1"/>
    <col min="10015" max="10015" width="6" style="2" bestFit="1" customWidth="1"/>
    <col min="10016" max="10016" width="5.42578125" style="2" bestFit="1" customWidth="1"/>
    <col min="10017" max="10017" width="6.42578125" style="2" bestFit="1" customWidth="1"/>
    <col min="10018" max="10018" width="4.42578125" style="2" bestFit="1" customWidth="1"/>
    <col min="10019" max="10251" width="9.140625" style="2"/>
    <col min="10252" max="10252" width="29.85546875" style="2" bestFit="1" customWidth="1"/>
    <col min="10253" max="10253" width="5.28515625" style="2" bestFit="1" customWidth="1"/>
    <col min="10254" max="10254" width="9.140625" style="2"/>
    <col min="10255" max="10255" width="6.5703125" style="2" bestFit="1" customWidth="1"/>
    <col min="10256" max="10256" width="6.5703125" style="2" customWidth="1"/>
    <col min="10257" max="10258" width="7.42578125" style="2" bestFit="1" customWidth="1"/>
    <col min="10259" max="10259" width="5.42578125" style="2" bestFit="1" customWidth="1"/>
    <col min="10260" max="10260" width="7.42578125" style="2" bestFit="1" customWidth="1"/>
    <col min="10261" max="10261" width="5.42578125" style="2" bestFit="1" customWidth="1"/>
    <col min="10262" max="10262" width="7.42578125" style="2" bestFit="1" customWidth="1"/>
    <col min="10263" max="10263" width="6.42578125" style="2" bestFit="1" customWidth="1"/>
    <col min="10264" max="10265" width="5.42578125" style="2" bestFit="1" customWidth="1"/>
    <col min="10266" max="10266" width="7.42578125" style="2" bestFit="1" customWidth="1"/>
    <col min="10267" max="10268" width="5.42578125" style="2" bestFit="1" customWidth="1"/>
    <col min="10269" max="10269" width="7" style="2" customWidth="1"/>
    <col min="10270" max="10270" width="4.85546875" style="2" bestFit="1" customWidth="1"/>
    <col min="10271" max="10271" width="6" style="2" bestFit="1" customWidth="1"/>
    <col min="10272" max="10272" width="5.42578125" style="2" bestFit="1" customWidth="1"/>
    <col min="10273" max="10273" width="6.42578125" style="2" bestFit="1" customWidth="1"/>
    <col min="10274" max="10274" width="4.42578125" style="2" bestFit="1" customWidth="1"/>
    <col min="10275" max="10507" width="9.140625" style="2"/>
    <col min="10508" max="10508" width="29.85546875" style="2" bestFit="1" customWidth="1"/>
    <col min="10509" max="10509" width="5.28515625" style="2" bestFit="1" customWidth="1"/>
    <col min="10510" max="10510" width="9.140625" style="2"/>
    <col min="10511" max="10511" width="6.5703125" style="2" bestFit="1" customWidth="1"/>
    <col min="10512" max="10512" width="6.5703125" style="2" customWidth="1"/>
    <col min="10513" max="10514" width="7.42578125" style="2" bestFit="1" customWidth="1"/>
    <col min="10515" max="10515" width="5.42578125" style="2" bestFit="1" customWidth="1"/>
    <col min="10516" max="10516" width="7.42578125" style="2" bestFit="1" customWidth="1"/>
    <col min="10517" max="10517" width="5.42578125" style="2" bestFit="1" customWidth="1"/>
    <col min="10518" max="10518" width="7.42578125" style="2" bestFit="1" customWidth="1"/>
    <col min="10519" max="10519" width="6.42578125" style="2" bestFit="1" customWidth="1"/>
    <col min="10520" max="10521" width="5.42578125" style="2" bestFit="1" customWidth="1"/>
    <col min="10522" max="10522" width="7.42578125" style="2" bestFit="1" customWidth="1"/>
    <col min="10523" max="10524" width="5.42578125" style="2" bestFit="1" customWidth="1"/>
    <col min="10525" max="10525" width="7" style="2" customWidth="1"/>
    <col min="10526" max="10526" width="4.85546875" style="2" bestFit="1" customWidth="1"/>
    <col min="10527" max="10527" width="6" style="2" bestFit="1" customWidth="1"/>
    <col min="10528" max="10528" width="5.42578125" style="2" bestFit="1" customWidth="1"/>
    <col min="10529" max="10529" width="6.42578125" style="2" bestFit="1" customWidth="1"/>
    <col min="10530" max="10530" width="4.42578125" style="2" bestFit="1" customWidth="1"/>
    <col min="10531" max="10763" width="9.140625" style="2"/>
    <col min="10764" max="10764" width="29.85546875" style="2" bestFit="1" customWidth="1"/>
    <col min="10765" max="10765" width="5.28515625" style="2" bestFit="1" customWidth="1"/>
    <col min="10766" max="10766" width="9.140625" style="2"/>
    <col min="10767" max="10767" width="6.5703125" style="2" bestFit="1" customWidth="1"/>
    <col min="10768" max="10768" width="6.5703125" style="2" customWidth="1"/>
    <col min="10769" max="10770" width="7.42578125" style="2" bestFit="1" customWidth="1"/>
    <col min="10771" max="10771" width="5.42578125" style="2" bestFit="1" customWidth="1"/>
    <col min="10772" max="10772" width="7.42578125" style="2" bestFit="1" customWidth="1"/>
    <col min="10773" max="10773" width="5.42578125" style="2" bestFit="1" customWidth="1"/>
    <col min="10774" max="10774" width="7.42578125" style="2" bestFit="1" customWidth="1"/>
    <col min="10775" max="10775" width="6.42578125" style="2" bestFit="1" customWidth="1"/>
    <col min="10776" max="10777" width="5.42578125" style="2" bestFit="1" customWidth="1"/>
    <col min="10778" max="10778" width="7.42578125" style="2" bestFit="1" customWidth="1"/>
    <col min="10779" max="10780" width="5.42578125" style="2" bestFit="1" customWidth="1"/>
    <col min="10781" max="10781" width="7" style="2" customWidth="1"/>
    <col min="10782" max="10782" width="4.85546875" style="2" bestFit="1" customWidth="1"/>
    <col min="10783" max="10783" width="6" style="2" bestFit="1" customWidth="1"/>
    <col min="10784" max="10784" width="5.42578125" style="2" bestFit="1" customWidth="1"/>
    <col min="10785" max="10785" width="6.42578125" style="2" bestFit="1" customWidth="1"/>
    <col min="10786" max="10786" width="4.42578125" style="2" bestFit="1" customWidth="1"/>
    <col min="10787" max="11019" width="9.140625" style="2"/>
    <col min="11020" max="11020" width="29.85546875" style="2" bestFit="1" customWidth="1"/>
    <col min="11021" max="11021" width="5.28515625" style="2" bestFit="1" customWidth="1"/>
    <col min="11022" max="11022" width="9.140625" style="2"/>
    <col min="11023" max="11023" width="6.5703125" style="2" bestFit="1" customWidth="1"/>
    <col min="11024" max="11024" width="6.5703125" style="2" customWidth="1"/>
    <col min="11025" max="11026" width="7.42578125" style="2" bestFit="1" customWidth="1"/>
    <col min="11027" max="11027" width="5.42578125" style="2" bestFit="1" customWidth="1"/>
    <col min="11028" max="11028" width="7.42578125" style="2" bestFit="1" customWidth="1"/>
    <col min="11029" max="11029" width="5.42578125" style="2" bestFit="1" customWidth="1"/>
    <col min="11030" max="11030" width="7.42578125" style="2" bestFit="1" customWidth="1"/>
    <col min="11031" max="11031" width="6.42578125" style="2" bestFit="1" customWidth="1"/>
    <col min="11032" max="11033" width="5.42578125" style="2" bestFit="1" customWidth="1"/>
    <col min="11034" max="11034" width="7.42578125" style="2" bestFit="1" customWidth="1"/>
    <col min="11035" max="11036" width="5.42578125" style="2" bestFit="1" customWidth="1"/>
    <col min="11037" max="11037" width="7" style="2" customWidth="1"/>
    <col min="11038" max="11038" width="4.85546875" style="2" bestFit="1" customWidth="1"/>
    <col min="11039" max="11039" width="6" style="2" bestFit="1" customWidth="1"/>
    <col min="11040" max="11040" width="5.42578125" style="2" bestFit="1" customWidth="1"/>
    <col min="11041" max="11041" width="6.42578125" style="2" bestFit="1" customWidth="1"/>
    <col min="11042" max="11042" width="4.42578125" style="2" bestFit="1" customWidth="1"/>
    <col min="11043" max="11275" width="9.140625" style="2"/>
    <col min="11276" max="11276" width="29.85546875" style="2" bestFit="1" customWidth="1"/>
    <col min="11277" max="11277" width="5.28515625" style="2" bestFit="1" customWidth="1"/>
    <col min="11278" max="11278" width="9.140625" style="2"/>
    <col min="11279" max="11279" width="6.5703125" style="2" bestFit="1" customWidth="1"/>
    <col min="11280" max="11280" width="6.5703125" style="2" customWidth="1"/>
    <col min="11281" max="11282" width="7.42578125" style="2" bestFit="1" customWidth="1"/>
    <col min="11283" max="11283" width="5.42578125" style="2" bestFit="1" customWidth="1"/>
    <col min="11284" max="11284" width="7.42578125" style="2" bestFit="1" customWidth="1"/>
    <col min="11285" max="11285" width="5.42578125" style="2" bestFit="1" customWidth="1"/>
    <col min="11286" max="11286" width="7.42578125" style="2" bestFit="1" customWidth="1"/>
    <col min="11287" max="11287" width="6.42578125" style="2" bestFit="1" customWidth="1"/>
    <col min="11288" max="11289" width="5.42578125" style="2" bestFit="1" customWidth="1"/>
    <col min="11290" max="11290" width="7.42578125" style="2" bestFit="1" customWidth="1"/>
    <col min="11291" max="11292" width="5.42578125" style="2" bestFit="1" customWidth="1"/>
    <col min="11293" max="11293" width="7" style="2" customWidth="1"/>
    <col min="11294" max="11294" width="4.85546875" style="2" bestFit="1" customWidth="1"/>
    <col min="11295" max="11295" width="6" style="2" bestFit="1" customWidth="1"/>
    <col min="11296" max="11296" width="5.42578125" style="2" bestFit="1" customWidth="1"/>
    <col min="11297" max="11297" width="6.42578125" style="2" bestFit="1" customWidth="1"/>
    <col min="11298" max="11298" width="4.42578125" style="2" bestFit="1" customWidth="1"/>
    <col min="11299" max="11531" width="9.140625" style="2"/>
    <col min="11532" max="11532" width="29.85546875" style="2" bestFit="1" customWidth="1"/>
    <col min="11533" max="11533" width="5.28515625" style="2" bestFit="1" customWidth="1"/>
    <col min="11534" max="11534" width="9.140625" style="2"/>
    <col min="11535" max="11535" width="6.5703125" style="2" bestFit="1" customWidth="1"/>
    <col min="11536" max="11536" width="6.5703125" style="2" customWidth="1"/>
    <col min="11537" max="11538" width="7.42578125" style="2" bestFit="1" customWidth="1"/>
    <col min="11539" max="11539" width="5.42578125" style="2" bestFit="1" customWidth="1"/>
    <col min="11540" max="11540" width="7.42578125" style="2" bestFit="1" customWidth="1"/>
    <col min="11541" max="11541" width="5.42578125" style="2" bestFit="1" customWidth="1"/>
    <col min="11542" max="11542" width="7.42578125" style="2" bestFit="1" customWidth="1"/>
    <col min="11543" max="11543" width="6.42578125" style="2" bestFit="1" customWidth="1"/>
    <col min="11544" max="11545" width="5.42578125" style="2" bestFit="1" customWidth="1"/>
    <col min="11546" max="11546" width="7.42578125" style="2" bestFit="1" customWidth="1"/>
    <col min="11547" max="11548" width="5.42578125" style="2" bestFit="1" customWidth="1"/>
    <col min="11549" max="11549" width="7" style="2" customWidth="1"/>
    <col min="11550" max="11550" width="4.85546875" style="2" bestFit="1" customWidth="1"/>
    <col min="11551" max="11551" width="6" style="2" bestFit="1" customWidth="1"/>
    <col min="11552" max="11552" width="5.42578125" style="2" bestFit="1" customWidth="1"/>
    <col min="11553" max="11553" width="6.42578125" style="2" bestFit="1" customWidth="1"/>
    <col min="11554" max="11554" width="4.42578125" style="2" bestFit="1" customWidth="1"/>
    <col min="11555" max="11787" width="9.140625" style="2"/>
    <col min="11788" max="11788" width="29.85546875" style="2" bestFit="1" customWidth="1"/>
    <col min="11789" max="11789" width="5.28515625" style="2" bestFit="1" customWidth="1"/>
    <col min="11790" max="11790" width="9.140625" style="2"/>
    <col min="11791" max="11791" width="6.5703125" style="2" bestFit="1" customWidth="1"/>
    <col min="11792" max="11792" width="6.5703125" style="2" customWidth="1"/>
    <col min="11793" max="11794" width="7.42578125" style="2" bestFit="1" customWidth="1"/>
    <col min="11795" max="11795" width="5.42578125" style="2" bestFit="1" customWidth="1"/>
    <col min="11796" max="11796" width="7.42578125" style="2" bestFit="1" customWidth="1"/>
    <col min="11797" max="11797" width="5.42578125" style="2" bestFit="1" customWidth="1"/>
    <col min="11798" max="11798" width="7.42578125" style="2" bestFit="1" customWidth="1"/>
    <col min="11799" max="11799" width="6.42578125" style="2" bestFit="1" customWidth="1"/>
    <col min="11800" max="11801" width="5.42578125" style="2" bestFit="1" customWidth="1"/>
    <col min="11802" max="11802" width="7.42578125" style="2" bestFit="1" customWidth="1"/>
    <col min="11803" max="11804" width="5.42578125" style="2" bestFit="1" customWidth="1"/>
    <col min="11805" max="11805" width="7" style="2" customWidth="1"/>
    <col min="11806" max="11806" width="4.85546875" style="2" bestFit="1" customWidth="1"/>
    <col min="11807" max="11807" width="6" style="2" bestFit="1" customWidth="1"/>
    <col min="11808" max="11808" width="5.42578125" style="2" bestFit="1" customWidth="1"/>
    <col min="11809" max="11809" width="6.42578125" style="2" bestFit="1" customWidth="1"/>
    <col min="11810" max="11810" width="4.42578125" style="2" bestFit="1" customWidth="1"/>
    <col min="11811" max="12043" width="9.140625" style="2"/>
    <col min="12044" max="12044" width="29.85546875" style="2" bestFit="1" customWidth="1"/>
    <col min="12045" max="12045" width="5.28515625" style="2" bestFit="1" customWidth="1"/>
    <col min="12046" max="12046" width="9.140625" style="2"/>
    <col min="12047" max="12047" width="6.5703125" style="2" bestFit="1" customWidth="1"/>
    <col min="12048" max="12048" width="6.5703125" style="2" customWidth="1"/>
    <col min="12049" max="12050" width="7.42578125" style="2" bestFit="1" customWidth="1"/>
    <col min="12051" max="12051" width="5.42578125" style="2" bestFit="1" customWidth="1"/>
    <col min="12052" max="12052" width="7.42578125" style="2" bestFit="1" customWidth="1"/>
    <col min="12053" max="12053" width="5.42578125" style="2" bestFit="1" customWidth="1"/>
    <col min="12054" max="12054" width="7.42578125" style="2" bestFit="1" customWidth="1"/>
    <col min="12055" max="12055" width="6.42578125" style="2" bestFit="1" customWidth="1"/>
    <col min="12056" max="12057" width="5.42578125" style="2" bestFit="1" customWidth="1"/>
    <col min="12058" max="12058" width="7.42578125" style="2" bestFit="1" customWidth="1"/>
    <col min="12059" max="12060" width="5.42578125" style="2" bestFit="1" customWidth="1"/>
    <col min="12061" max="12061" width="7" style="2" customWidth="1"/>
    <col min="12062" max="12062" width="4.85546875" style="2" bestFit="1" customWidth="1"/>
    <col min="12063" max="12063" width="6" style="2" bestFit="1" customWidth="1"/>
    <col min="12064" max="12064" width="5.42578125" style="2" bestFit="1" customWidth="1"/>
    <col min="12065" max="12065" width="6.42578125" style="2" bestFit="1" customWidth="1"/>
    <col min="12066" max="12066" width="4.42578125" style="2" bestFit="1" customWidth="1"/>
    <col min="12067" max="12299" width="9.140625" style="2"/>
    <col min="12300" max="12300" width="29.85546875" style="2" bestFit="1" customWidth="1"/>
    <col min="12301" max="12301" width="5.28515625" style="2" bestFit="1" customWidth="1"/>
    <col min="12302" max="12302" width="9.140625" style="2"/>
    <col min="12303" max="12303" width="6.5703125" style="2" bestFit="1" customWidth="1"/>
    <col min="12304" max="12304" width="6.5703125" style="2" customWidth="1"/>
    <col min="12305" max="12306" width="7.42578125" style="2" bestFit="1" customWidth="1"/>
    <col min="12307" max="12307" width="5.42578125" style="2" bestFit="1" customWidth="1"/>
    <col min="12308" max="12308" width="7.42578125" style="2" bestFit="1" customWidth="1"/>
    <col min="12309" max="12309" width="5.42578125" style="2" bestFit="1" customWidth="1"/>
    <col min="12310" max="12310" width="7.42578125" style="2" bestFit="1" customWidth="1"/>
    <col min="12311" max="12311" width="6.42578125" style="2" bestFit="1" customWidth="1"/>
    <col min="12312" max="12313" width="5.42578125" style="2" bestFit="1" customWidth="1"/>
    <col min="12314" max="12314" width="7.42578125" style="2" bestFit="1" customWidth="1"/>
    <col min="12315" max="12316" width="5.42578125" style="2" bestFit="1" customWidth="1"/>
    <col min="12317" max="12317" width="7" style="2" customWidth="1"/>
    <col min="12318" max="12318" width="4.85546875" style="2" bestFit="1" customWidth="1"/>
    <col min="12319" max="12319" width="6" style="2" bestFit="1" customWidth="1"/>
    <col min="12320" max="12320" width="5.42578125" style="2" bestFit="1" customWidth="1"/>
    <col min="12321" max="12321" width="6.42578125" style="2" bestFit="1" customWidth="1"/>
    <col min="12322" max="12322" width="4.42578125" style="2" bestFit="1" customWidth="1"/>
    <col min="12323" max="12555" width="9.140625" style="2"/>
    <col min="12556" max="12556" width="29.85546875" style="2" bestFit="1" customWidth="1"/>
    <col min="12557" max="12557" width="5.28515625" style="2" bestFit="1" customWidth="1"/>
    <col min="12558" max="12558" width="9.140625" style="2"/>
    <col min="12559" max="12559" width="6.5703125" style="2" bestFit="1" customWidth="1"/>
    <col min="12560" max="12560" width="6.5703125" style="2" customWidth="1"/>
    <col min="12561" max="12562" width="7.42578125" style="2" bestFit="1" customWidth="1"/>
    <col min="12563" max="12563" width="5.42578125" style="2" bestFit="1" customWidth="1"/>
    <col min="12564" max="12564" width="7.42578125" style="2" bestFit="1" customWidth="1"/>
    <col min="12565" max="12565" width="5.42578125" style="2" bestFit="1" customWidth="1"/>
    <col min="12566" max="12566" width="7.42578125" style="2" bestFit="1" customWidth="1"/>
    <col min="12567" max="12567" width="6.42578125" style="2" bestFit="1" customWidth="1"/>
    <col min="12568" max="12569" width="5.42578125" style="2" bestFit="1" customWidth="1"/>
    <col min="12570" max="12570" width="7.42578125" style="2" bestFit="1" customWidth="1"/>
    <col min="12571" max="12572" width="5.42578125" style="2" bestFit="1" customWidth="1"/>
    <col min="12573" max="12573" width="7" style="2" customWidth="1"/>
    <col min="12574" max="12574" width="4.85546875" style="2" bestFit="1" customWidth="1"/>
    <col min="12575" max="12575" width="6" style="2" bestFit="1" customWidth="1"/>
    <col min="12576" max="12576" width="5.42578125" style="2" bestFit="1" customWidth="1"/>
    <col min="12577" max="12577" width="6.42578125" style="2" bestFit="1" customWidth="1"/>
    <col min="12578" max="12578" width="4.42578125" style="2" bestFit="1" customWidth="1"/>
    <col min="12579" max="12811" width="9.140625" style="2"/>
    <col min="12812" max="12812" width="29.85546875" style="2" bestFit="1" customWidth="1"/>
    <col min="12813" max="12813" width="5.28515625" style="2" bestFit="1" customWidth="1"/>
    <col min="12814" max="12814" width="9.140625" style="2"/>
    <col min="12815" max="12815" width="6.5703125" style="2" bestFit="1" customWidth="1"/>
    <col min="12816" max="12816" width="6.5703125" style="2" customWidth="1"/>
    <col min="12817" max="12818" width="7.42578125" style="2" bestFit="1" customWidth="1"/>
    <col min="12819" max="12819" width="5.42578125" style="2" bestFit="1" customWidth="1"/>
    <col min="12820" max="12820" width="7.42578125" style="2" bestFit="1" customWidth="1"/>
    <col min="12821" max="12821" width="5.42578125" style="2" bestFit="1" customWidth="1"/>
    <col min="12822" max="12822" width="7.42578125" style="2" bestFit="1" customWidth="1"/>
    <col min="12823" max="12823" width="6.42578125" style="2" bestFit="1" customWidth="1"/>
    <col min="12824" max="12825" width="5.42578125" style="2" bestFit="1" customWidth="1"/>
    <col min="12826" max="12826" width="7.42578125" style="2" bestFit="1" customWidth="1"/>
    <col min="12827" max="12828" width="5.42578125" style="2" bestFit="1" customWidth="1"/>
    <col min="12829" max="12829" width="7" style="2" customWidth="1"/>
    <col min="12830" max="12830" width="4.85546875" style="2" bestFit="1" customWidth="1"/>
    <col min="12831" max="12831" width="6" style="2" bestFit="1" customWidth="1"/>
    <col min="12832" max="12832" width="5.42578125" style="2" bestFit="1" customWidth="1"/>
    <col min="12833" max="12833" width="6.42578125" style="2" bestFit="1" customWidth="1"/>
    <col min="12834" max="12834" width="4.42578125" style="2" bestFit="1" customWidth="1"/>
    <col min="12835" max="13067" width="9.140625" style="2"/>
    <col min="13068" max="13068" width="29.85546875" style="2" bestFit="1" customWidth="1"/>
    <col min="13069" max="13069" width="5.28515625" style="2" bestFit="1" customWidth="1"/>
    <col min="13070" max="13070" width="9.140625" style="2"/>
    <col min="13071" max="13071" width="6.5703125" style="2" bestFit="1" customWidth="1"/>
    <col min="13072" max="13072" width="6.5703125" style="2" customWidth="1"/>
    <col min="13073" max="13074" width="7.42578125" style="2" bestFit="1" customWidth="1"/>
    <col min="13075" max="13075" width="5.42578125" style="2" bestFit="1" customWidth="1"/>
    <col min="13076" max="13076" width="7.42578125" style="2" bestFit="1" customWidth="1"/>
    <col min="13077" max="13077" width="5.42578125" style="2" bestFit="1" customWidth="1"/>
    <col min="13078" max="13078" width="7.42578125" style="2" bestFit="1" customWidth="1"/>
    <col min="13079" max="13079" width="6.42578125" style="2" bestFit="1" customWidth="1"/>
    <col min="13080" max="13081" width="5.42578125" style="2" bestFit="1" customWidth="1"/>
    <col min="13082" max="13082" width="7.42578125" style="2" bestFit="1" customWidth="1"/>
    <col min="13083" max="13084" width="5.42578125" style="2" bestFit="1" customWidth="1"/>
    <col min="13085" max="13085" width="7" style="2" customWidth="1"/>
    <col min="13086" max="13086" width="4.85546875" style="2" bestFit="1" customWidth="1"/>
    <col min="13087" max="13087" width="6" style="2" bestFit="1" customWidth="1"/>
    <col min="13088" max="13088" width="5.42578125" style="2" bestFit="1" customWidth="1"/>
    <col min="13089" max="13089" width="6.42578125" style="2" bestFit="1" customWidth="1"/>
    <col min="13090" max="13090" width="4.42578125" style="2" bestFit="1" customWidth="1"/>
    <col min="13091" max="13323" width="9.140625" style="2"/>
    <col min="13324" max="13324" width="29.85546875" style="2" bestFit="1" customWidth="1"/>
    <col min="13325" max="13325" width="5.28515625" style="2" bestFit="1" customWidth="1"/>
    <col min="13326" max="13326" width="9.140625" style="2"/>
    <col min="13327" max="13327" width="6.5703125" style="2" bestFit="1" customWidth="1"/>
    <col min="13328" max="13328" width="6.5703125" style="2" customWidth="1"/>
    <col min="13329" max="13330" width="7.42578125" style="2" bestFit="1" customWidth="1"/>
    <col min="13331" max="13331" width="5.42578125" style="2" bestFit="1" customWidth="1"/>
    <col min="13332" max="13332" width="7.42578125" style="2" bestFit="1" customWidth="1"/>
    <col min="13333" max="13333" width="5.42578125" style="2" bestFit="1" customWidth="1"/>
    <col min="13334" max="13334" width="7.42578125" style="2" bestFit="1" customWidth="1"/>
    <col min="13335" max="13335" width="6.42578125" style="2" bestFit="1" customWidth="1"/>
    <col min="13336" max="13337" width="5.42578125" style="2" bestFit="1" customWidth="1"/>
    <col min="13338" max="13338" width="7.42578125" style="2" bestFit="1" customWidth="1"/>
    <col min="13339" max="13340" width="5.42578125" style="2" bestFit="1" customWidth="1"/>
    <col min="13341" max="13341" width="7" style="2" customWidth="1"/>
    <col min="13342" max="13342" width="4.85546875" style="2" bestFit="1" customWidth="1"/>
    <col min="13343" max="13343" width="6" style="2" bestFit="1" customWidth="1"/>
    <col min="13344" max="13344" width="5.42578125" style="2" bestFit="1" customWidth="1"/>
    <col min="13345" max="13345" width="6.42578125" style="2" bestFit="1" customWidth="1"/>
    <col min="13346" max="13346" width="4.42578125" style="2" bestFit="1" customWidth="1"/>
    <col min="13347" max="13579" width="9.140625" style="2"/>
    <col min="13580" max="13580" width="29.85546875" style="2" bestFit="1" customWidth="1"/>
    <col min="13581" max="13581" width="5.28515625" style="2" bestFit="1" customWidth="1"/>
    <col min="13582" max="13582" width="9.140625" style="2"/>
    <col min="13583" max="13583" width="6.5703125" style="2" bestFit="1" customWidth="1"/>
    <col min="13584" max="13584" width="6.5703125" style="2" customWidth="1"/>
    <col min="13585" max="13586" width="7.42578125" style="2" bestFit="1" customWidth="1"/>
    <col min="13587" max="13587" width="5.42578125" style="2" bestFit="1" customWidth="1"/>
    <col min="13588" max="13588" width="7.42578125" style="2" bestFit="1" customWidth="1"/>
    <col min="13589" max="13589" width="5.42578125" style="2" bestFit="1" customWidth="1"/>
    <col min="13590" max="13590" width="7.42578125" style="2" bestFit="1" customWidth="1"/>
    <col min="13591" max="13591" width="6.42578125" style="2" bestFit="1" customWidth="1"/>
    <col min="13592" max="13593" width="5.42578125" style="2" bestFit="1" customWidth="1"/>
    <col min="13594" max="13594" width="7.42578125" style="2" bestFit="1" customWidth="1"/>
    <col min="13595" max="13596" width="5.42578125" style="2" bestFit="1" customWidth="1"/>
    <col min="13597" max="13597" width="7" style="2" customWidth="1"/>
    <col min="13598" max="13598" width="4.85546875" style="2" bestFit="1" customWidth="1"/>
    <col min="13599" max="13599" width="6" style="2" bestFit="1" customWidth="1"/>
    <col min="13600" max="13600" width="5.42578125" style="2" bestFit="1" customWidth="1"/>
    <col min="13601" max="13601" width="6.42578125" style="2" bestFit="1" customWidth="1"/>
    <col min="13602" max="13602" width="4.42578125" style="2" bestFit="1" customWidth="1"/>
    <col min="13603" max="13835" width="9.140625" style="2"/>
    <col min="13836" max="13836" width="29.85546875" style="2" bestFit="1" customWidth="1"/>
    <col min="13837" max="13837" width="5.28515625" style="2" bestFit="1" customWidth="1"/>
    <col min="13838" max="13838" width="9.140625" style="2"/>
    <col min="13839" max="13839" width="6.5703125" style="2" bestFit="1" customWidth="1"/>
    <col min="13840" max="13840" width="6.5703125" style="2" customWidth="1"/>
    <col min="13841" max="13842" width="7.42578125" style="2" bestFit="1" customWidth="1"/>
    <col min="13843" max="13843" width="5.42578125" style="2" bestFit="1" customWidth="1"/>
    <col min="13844" max="13844" width="7.42578125" style="2" bestFit="1" customWidth="1"/>
    <col min="13845" max="13845" width="5.42578125" style="2" bestFit="1" customWidth="1"/>
    <col min="13846" max="13846" width="7.42578125" style="2" bestFit="1" customWidth="1"/>
    <col min="13847" max="13847" width="6.42578125" style="2" bestFit="1" customWidth="1"/>
    <col min="13848" max="13849" width="5.42578125" style="2" bestFit="1" customWidth="1"/>
    <col min="13850" max="13850" width="7.42578125" style="2" bestFit="1" customWidth="1"/>
    <col min="13851" max="13852" width="5.42578125" style="2" bestFit="1" customWidth="1"/>
    <col min="13853" max="13853" width="7" style="2" customWidth="1"/>
    <col min="13854" max="13854" width="4.85546875" style="2" bestFit="1" customWidth="1"/>
    <col min="13855" max="13855" width="6" style="2" bestFit="1" customWidth="1"/>
    <col min="13856" max="13856" width="5.42578125" style="2" bestFit="1" customWidth="1"/>
    <col min="13857" max="13857" width="6.42578125" style="2" bestFit="1" customWidth="1"/>
    <col min="13858" max="13858" width="4.42578125" style="2" bestFit="1" customWidth="1"/>
    <col min="13859" max="14091" width="9.140625" style="2"/>
    <col min="14092" max="14092" width="29.85546875" style="2" bestFit="1" customWidth="1"/>
    <col min="14093" max="14093" width="5.28515625" style="2" bestFit="1" customWidth="1"/>
    <col min="14094" max="14094" width="9.140625" style="2"/>
    <col min="14095" max="14095" width="6.5703125" style="2" bestFit="1" customWidth="1"/>
    <col min="14096" max="14096" width="6.5703125" style="2" customWidth="1"/>
    <col min="14097" max="14098" width="7.42578125" style="2" bestFit="1" customWidth="1"/>
    <col min="14099" max="14099" width="5.42578125" style="2" bestFit="1" customWidth="1"/>
    <col min="14100" max="14100" width="7.42578125" style="2" bestFit="1" customWidth="1"/>
    <col min="14101" max="14101" width="5.42578125" style="2" bestFit="1" customWidth="1"/>
    <col min="14102" max="14102" width="7.42578125" style="2" bestFit="1" customWidth="1"/>
    <col min="14103" max="14103" width="6.42578125" style="2" bestFit="1" customWidth="1"/>
    <col min="14104" max="14105" width="5.42578125" style="2" bestFit="1" customWidth="1"/>
    <col min="14106" max="14106" width="7.42578125" style="2" bestFit="1" customWidth="1"/>
    <col min="14107" max="14108" width="5.42578125" style="2" bestFit="1" customWidth="1"/>
    <col min="14109" max="14109" width="7" style="2" customWidth="1"/>
    <col min="14110" max="14110" width="4.85546875" style="2" bestFit="1" customWidth="1"/>
    <col min="14111" max="14111" width="6" style="2" bestFit="1" customWidth="1"/>
    <col min="14112" max="14112" width="5.42578125" style="2" bestFit="1" customWidth="1"/>
    <col min="14113" max="14113" width="6.42578125" style="2" bestFit="1" customWidth="1"/>
    <col min="14114" max="14114" width="4.42578125" style="2" bestFit="1" customWidth="1"/>
    <col min="14115" max="14347" width="9.140625" style="2"/>
    <col min="14348" max="14348" width="29.85546875" style="2" bestFit="1" customWidth="1"/>
    <col min="14349" max="14349" width="5.28515625" style="2" bestFit="1" customWidth="1"/>
    <col min="14350" max="14350" width="9.140625" style="2"/>
    <col min="14351" max="14351" width="6.5703125" style="2" bestFit="1" customWidth="1"/>
    <col min="14352" max="14352" width="6.5703125" style="2" customWidth="1"/>
    <col min="14353" max="14354" width="7.42578125" style="2" bestFit="1" customWidth="1"/>
    <col min="14355" max="14355" width="5.42578125" style="2" bestFit="1" customWidth="1"/>
    <col min="14356" max="14356" width="7.42578125" style="2" bestFit="1" customWidth="1"/>
    <col min="14357" max="14357" width="5.42578125" style="2" bestFit="1" customWidth="1"/>
    <col min="14358" max="14358" width="7.42578125" style="2" bestFit="1" customWidth="1"/>
    <col min="14359" max="14359" width="6.42578125" style="2" bestFit="1" customWidth="1"/>
    <col min="14360" max="14361" width="5.42578125" style="2" bestFit="1" customWidth="1"/>
    <col min="14362" max="14362" width="7.42578125" style="2" bestFit="1" customWidth="1"/>
    <col min="14363" max="14364" width="5.42578125" style="2" bestFit="1" customWidth="1"/>
    <col min="14365" max="14365" width="7" style="2" customWidth="1"/>
    <col min="14366" max="14366" width="4.85546875" style="2" bestFit="1" customWidth="1"/>
    <col min="14367" max="14367" width="6" style="2" bestFit="1" customWidth="1"/>
    <col min="14368" max="14368" width="5.42578125" style="2" bestFit="1" customWidth="1"/>
    <col min="14369" max="14369" width="6.42578125" style="2" bestFit="1" customWidth="1"/>
    <col min="14370" max="14370" width="4.42578125" style="2" bestFit="1" customWidth="1"/>
    <col min="14371" max="14603" width="9.140625" style="2"/>
    <col min="14604" max="14604" width="29.85546875" style="2" bestFit="1" customWidth="1"/>
    <col min="14605" max="14605" width="5.28515625" style="2" bestFit="1" customWidth="1"/>
    <col min="14606" max="14606" width="9.140625" style="2"/>
    <col min="14607" max="14607" width="6.5703125" style="2" bestFit="1" customWidth="1"/>
    <col min="14608" max="14608" width="6.5703125" style="2" customWidth="1"/>
    <col min="14609" max="14610" width="7.42578125" style="2" bestFit="1" customWidth="1"/>
    <col min="14611" max="14611" width="5.42578125" style="2" bestFit="1" customWidth="1"/>
    <col min="14612" max="14612" width="7.42578125" style="2" bestFit="1" customWidth="1"/>
    <col min="14613" max="14613" width="5.42578125" style="2" bestFit="1" customWidth="1"/>
    <col min="14614" max="14614" width="7.42578125" style="2" bestFit="1" customWidth="1"/>
    <col min="14615" max="14615" width="6.42578125" style="2" bestFit="1" customWidth="1"/>
    <col min="14616" max="14617" width="5.42578125" style="2" bestFit="1" customWidth="1"/>
    <col min="14618" max="14618" width="7.42578125" style="2" bestFit="1" customWidth="1"/>
    <col min="14619" max="14620" width="5.42578125" style="2" bestFit="1" customWidth="1"/>
    <col min="14621" max="14621" width="7" style="2" customWidth="1"/>
    <col min="14622" max="14622" width="4.85546875" style="2" bestFit="1" customWidth="1"/>
    <col min="14623" max="14623" width="6" style="2" bestFit="1" customWidth="1"/>
    <col min="14624" max="14624" width="5.42578125" style="2" bestFit="1" customWidth="1"/>
    <col min="14625" max="14625" width="6.42578125" style="2" bestFit="1" customWidth="1"/>
    <col min="14626" max="14626" width="4.42578125" style="2" bestFit="1" customWidth="1"/>
    <col min="14627" max="14859" width="9.140625" style="2"/>
    <col min="14860" max="14860" width="29.85546875" style="2" bestFit="1" customWidth="1"/>
    <col min="14861" max="14861" width="5.28515625" style="2" bestFit="1" customWidth="1"/>
    <col min="14862" max="14862" width="9.140625" style="2"/>
    <col min="14863" max="14863" width="6.5703125" style="2" bestFit="1" customWidth="1"/>
    <col min="14864" max="14864" width="6.5703125" style="2" customWidth="1"/>
    <col min="14865" max="14866" width="7.42578125" style="2" bestFit="1" customWidth="1"/>
    <col min="14867" max="14867" width="5.42578125" style="2" bestFit="1" customWidth="1"/>
    <col min="14868" max="14868" width="7.42578125" style="2" bestFit="1" customWidth="1"/>
    <col min="14869" max="14869" width="5.42578125" style="2" bestFit="1" customWidth="1"/>
    <col min="14870" max="14870" width="7.42578125" style="2" bestFit="1" customWidth="1"/>
    <col min="14871" max="14871" width="6.42578125" style="2" bestFit="1" customWidth="1"/>
    <col min="14872" max="14873" width="5.42578125" style="2" bestFit="1" customWidth="1"/>
    <col min="14874" max="14874" width="7.42578125" style="2" bestFit="1" customWidth="1"/>
    <col min="14875" max="14876" width="5.42578125" style="2" bestFit="1" customWidth="1"/>
    <col min="14877" max="14877" width="7" style="2" customWidth="1"/>
    <col min="14878" max="14878" width="4.85546875" style="2" bestFit="1" customWidth="1"/>
    <col min="14879" max="14879" width="6" style="2" bestFit="1" customWidth="1"/>
    <col min="14880" max="14880" width="5.42578125" style="2" bestFit="1" customWidth="1"/>
    <col min="14881" max="14881" width="6.42578125" style="2" bestFit="1" customWidth="1"/>
    <col min="14882" max="14882" width="4.42578125" style="2" bestFit="1" customWidth="1"/>
    <col min="14883" max="15115" width="9.140625" style="2"/>
    <col min="15116" max="15116" width="29.85546875" style="2" bestFit="1" customWidth="1"/>
    <col min="15117" max="15117" width="5.28515625" style="2" bestFit="1" customWidth="1"/>
    <col min="15118" max="15118" width="9.140625" style="2"/>
    <col min="15119" max="15119" width="6.5703125" style="2" bestFit="1" customWidth="1"/>
    <col min="15120" max="15120" width="6.5703125" style="2" customWidth="1"/>
    <col min="15121" max="15122" width="7.42578125" style="2" bestFit="1" customWidth="1"/>
    <col min="15123" max="15123" width="5.42578125" style="2" bestFit="1" customWidth="1"/>
    <col min="15124" max="15124" width="7.42578125" style="2" bestFit="1" customWidth="1"/>
    <col min="15125" max="15125" width="5.42578125" style="2" bestFit="1" customWidth="1"/>
    <col min="15126" max="15126" width="7.42578125" style="2" bestFit="1" customWidth="1"/>
    <col min="15127" max="15127" width="6.42578125" style="2" bestFit="1" customWidth="1"/>
    <col min="15128" max="15129" width="5.42578125" style="2" bestFit="1" customWidth="1"/>
    <col min="15130" max="15130" width="7.42578125" style="2" bestFit="1" customWidth="1"/>
    <col min="15131" max="15132" width="5.42578125" style="2" bestFit="1" customWidth="1"/>
    <col min="15133" max="15133" width="7" style="2" customWidth="1"/>
    <col min="15134" max="15134" width="4.85546875" style="2" bestFit="1" customWidth="1"/>
    <col min="15135" max="15135" width="6" style="2" bestFit="1" customWidth="1"/>
    <col min="15136" max="15136" width="5.42578125" style="2" bestFit="1" customWidth="1"/>
    <col min="15137" max="15137" width="6.42578125" style="2" bestFit="1" customWidth="1"/>
    <col min="15138" max="15138" width="4.42578125" style="2" bestFit="1" customWidth="1"/>
    <col min="15139" max="15371" width="9.140625" style="2"/>
    <col min="15372" max="15372" width="29.85546875" style="2" bestFit="1" customWidth="1"/>
    <col min="15373" max="15373" width="5.28515625" style="2" bestFit="1" customWidth="1"/>
    <col min="15374" max="15374" width="9.140625" style="2"/>
    <col min="15375" max="15375" width="6.5703125" style="2" bestFit="1" customWidth="1"/>
    <col min="15376" max="15376" width="6.5703125" style="2" customWidth="1"/>
    <col min="15377" max="15378" width="7.42578125" style="2" bestFit="1" customWidth="1"/>
    <col min="15379" max="15379" width="5.42578125" style="2" bestFit="1" customWidth="1"/>
    <col min="15380" max="15380" width="7.42578125" style="2" bestFit="1" customWidth="1"/>
    <col min="15381" max="15381" width="5.42578125" style="2" bestFit="1" customWidth="1"/>
    <col min="15382" max="15382" width="7.42578125" style="2" bestFit="1" customWidth="1"/>
    <col min="15383" max="15383" width="6.42578125" style="2" bestFit="1" customWidth="1"/>
    <col min="15384" max="15385" width="5.42578125" style="2" bestFit="1" customWidth="1"/>
    <col min="15386" max="15386" width="7.42578125" style="2" bestFit="1" customWidth="1"/>
    <col min="15387" max="15388" width="5.42578125" style="2" bestFit="1" customWidth="1"/>
    <col min="15389" max="15389" width="7" style="2" customWidth="1"/>
    <col min="15390" max="15390" width="4.85546875" style="2" bestFit="1" customWidth="1"/>
    <col min="15391" max="15391" width="6" style="2" bestFit="1" customWidth="1"/>
    <col min="15392" max="15392" width="5.42578125" style="2" bestFit="1" customWidth="1"/>
    <col min="15393" max="15393" width="6.42578125" style="2" bestFit="1" customWidth="1"/>
    <col min="15394" max="15394" width="4.42578125" style="2" bestFit="1" customWidth="1"/>
    <col min="15395" max="15627" width="9.140625" style="2"/>
    <col min="15628" max="15628" width="29.85546875" style="2" bestFit="1" customWidth="1"/>
    <col min="15629" max="15629" width="5.28515625" style="2" bestFit="1" customWidth="1"/>
    <col min="15630" max="15630" width="9.140625" style="2"/>
    <col min="15631" max="15631" width="6.5703125" style="2" bestFit="1" customWidth="1"/>
    <col min="15632" max="15632" width="6.5703125" style="2" customWidth="1"/>
    <col min="15633" max="15634" width="7.42578125" style="2" bestFit="1" customWidth="1"/>
    <col min="15635" max="15635" width="5.42578125" style="2" bestFit="1" customWidth="1"/>
    <col min="15636" max="15636" width="7.42578125" style="2" bestFit="1" customWidth="1"/>
    <col min="15637" max="15637" width="5.42578125" style="2" bestFit="1" customWidth="1"/>
    <col min="15638" max="15638" width="7.42578125" style="2" bestFit="1" customWidth="1"/>
    <col min="15639" max="15639" width="6.42578125" style="2" bestFit="1" customWidth="1"/>
    <col min="15640" max="15641" width="5.42578125" style="2" bestFit="1" customWidth="1"/>
    <col min="15642" max="15642" width="7.42578125" style="2" bestFit="1" customWidth="1"/>
    <col min="15643" max="15644" width="5.42578125" style="2" bestFit="1" customWidth="1"/>
    <col min="15645" max="15645" width="7" style="2" customWidth="1"/>
    <col min="15646" max="15646" width="4.85546875" style="2" bestFit="1" customWidth="1"/>
    <col min="15647" max="15647" width="6" style="2" bestFit="1" customWidth="1"/>
    <col min="15648" max="15648" width="5.42578125" style="2" bestFit="1" customWidth="1"/>
    <col min="15649" max="15649" width="6.42578125" style="2" bestFit="1" customWidth="1"/>
    <col min="15650" max="15650" width="4.42578125" style="2" bestFit="1" customWidth="1"/>
    <col min="15651" max="15883" width="9.140625" style="2"/>
    <col min="15884" max="15884" width="29.85546875" style="2" bestFit="1" customWidth="1"/>
    <col min="15885" max="15885" width="5.28515625" style="2" bestFit="1" customWidth="1"/>
    <col min="15886" max="15886" width="9.140625" style="2"/>
    <col min="15887" max="15887" width="6.5703125" style="2" bestFit="1" customWidth="1"/>
    <col min="15888" max="15888" width="6.5703125" style="2" customWidth="1"/>
    <col min="15889" max="15890" width="7.42578125" style="2" bestFit="1" customWidth="1"/>
    <col min="15891" max="15891" width="5.42578125" style="2" bestFit="1" customWidth="1"/>
    <col min="15892" max="15892" width="7.42578125" style="2" bestFit="1" customWidth="1"/>
    <col min="15893" max="15893" width="5.42578125" style="2" bestFit="1" customWidth="1"/>
    <col min="15894" max="15894" width="7.42578125" style="2" bestFit="1" customWidth="1"/>
    <col min="15895" max="15895" width="6.42578125" style="2" bestFit="1" customWidth="1"/>
    <col min="15896" max="15897" width="5.42578125" style="2" bestFit="1" customWidth="1"/>
    <col min="15898" max="15898" width="7.42578125" style="2" bestFit="1" customWidth="1"/>
    <col min="15899" max="15900" width="5.42578125" style="2" bestFit="1" customWidth="1"/>
    <col min="15901" max="15901" width="7" style="2" customWidth="1"/>
    <col min="15902" max="15902" width="4.85546875" style="2" bestFit="1" customWidth="1"/>
    <col min="15903" max="15903" width="6" style="2" bestFit="1" customWidth="1"/>
    <col min="15904" max="15904" width="5.42578125" style="2" bestFit="1" customWidth="1"/>
    <col min="15905" max="15905" width="6.42578125" style="2" bestFit="1" customWidth="1"/>
    <col min="15906" max="15906" width="4.42578125" style="2" bestFit="1" customWidth="1"/>
    <col min="15907" max="16139" width="9.140625" style="2"/>
    <col min="16140" max="16140" width="29.85546875" style="2" bestFit="1" customWidth="1"/>
    <col min="16141" max="16141" width="5.28515625" style="2" bestFit="1" customWidth="1"/>
    <col min="16142" max="16142" width="9.140625" style="2"/>
    <col min="16143" max="16143" width="6.5703125" style="2" bestFit="1" customWidth="1"/>
    <col min="16144" max="16144" width="6.5703125" style="2" customWidth="1"/>
    <col min="16145" max="16146" width="7.42578125" style="2" bestFit="1" customWidth="1"/>
    <col min="16147" max="16147" width="5.42578125" style="2" bestFit="1" customWidth="1"/>
    <col min="16148" max="16148" width="7.42578125" style="2" bestFit="1" customWidth="1"/>
    <col min="16149" max="16149" width="5.42578125" style="2" bestFit="1" customWidth="1"/>
    <col min="16150" max="16150" width="7.42578125" style="2" bestFit="1" customWidth="1"/>
    <col min="16151" max="16151" width="6.42578125" style="2" bestFit="1" customWidth="1"/>
    <col min="16152" max="16153" width="5.42578125" style="2" bestFit="1" customWidth="1"/>
    <col min="16154" max="16154" width="7.42578125" style="2" bestFit="1" customWidth="1"/>
    <col min="16155" max="16156" width="5.42578125" style="2" bestFit="1" customWidth="1"/>
    <col min="16157" max="16157" width="7" style="2" customWidth="1"/>
    <col min="16158" max="16158" width="4.85546875" style="2" bestFit="1" customWidth="1"/>
    <col min="16159" max="16159" width="6" style="2" bestFit="1" customWidth="1"/>
    <col min="16160" max="16160" width="5.42578125" style="2" bestFit="1" customWidth="1"/>
    <col min="16161" max="16161" width="6.42578125" style="2" bestFit="1" customWidth="1"/>
    <col min="16162" max="16162" width="4.42578125" style="2" bestFit="1" customWidth="1"/>
    <col min="16163" max="16384" width="9.140625" style="2"/>
  </cols>
  <sheetData>
    <row r="1" spans="1:34">
      <c r="B1" s="16"/>
      <c r="C1" s="17"/>
      <c r="D1" s="18" t="s">
        <v>7</v>
      </c>
      <c r="E1" s="17"/>
      <c r="F1" s="20"/>
      <c r="G1" s="20"/>
      <c r="H1" s="20"/>
      <c r="I1" s="20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3" spans="1:34" s="8" customFormat="1" ht="94.5" customHeight="1">
      <c r="A3" s="4" t="s">
        <v>1</v>
      </c>
      <c r="B3" s="6" t="s">
        <v>8</v>
      </c>
      <c r="C3" s="4" t="s">
        <v>2</v>
      </c>
      <c r="D3" s="5" t="s">
        <v>12</v>
      </c>
      <c r="E3" s="5" t="s">
        <v>11</v>
      </c>
      <c r="F3" s="11" t="s">
        <v>50</v>
      </c>
      <c r="G3" s="11" t="s">
        <v>179</v>
      </c>
      <c r="H3" s="11" t="s">
        <v>180</v>
      </c>
      <c r="I3" s="11" t="s">
        <v>115</v>
      </c>
      <c r="J3" s="11" t="s">
        <v>52</v>
      </c>
      <c r="K3" s="11" t="s">
        <v>76</v>
      </c>
      <c r="L3" s="11" t="s">
        <v>23</v>
      </c>
      <c r="M3" s="11" t="s">
        <v>10</v>
      </c>
      <c r="N3" s="11" t="s">
        <v>20</v>
      </c>
      <c r="O3" s="11" t="s">
        <v>16</v>
      </c>
      <c r="P3" s="11" t="s">
        <v>6</v>
      </c>
      <c r="Q3" s="6" t="s">
        <v>0</v>
      </c>
      <c r="R3" s="6" t="s">
        <v>27</v>
      </c>
      <c r="S3" s="6" t="s">
        <v>5</v>
      </c>
      <c r="T3" s="6" t="s">
        <v>17</v>
      </c>
      <c r="U3" s="6" t="s">
        <v>131</v>
      </c>
      <c r="V3" s="6" t="s">
        <v>48</v>
      </c>
      <c r="W3" s="6" t="s">
        <v>45</v>
      </c>
      <c r="X3" s="6" t="s">
        <v>22</v>
      </c>
      <c r="Y3" s="6" t="s">
        <v>77</v>
      </c>
      <c r="Z3" s="7" t="s">
        <v>9</v>
      </c>
      <c r="AA3" s="7" t="s">
        <v>146</v>
      </c>
      <c r="AB3" s="7" t="s">
        <v>15</v>
      </c>
      <c r="AC3" s="7" t="s">
        <v>72</v>
      </c>
      <c r="AD3" s="7" t="s">
        <v>3</v>
      </c>
      <c r="AE3" s="7" t="s">
        <v>19</v>
      </c>
      <c r="AF3" s="7" t="s">
        <v>121</v>
      </c>
      <c r="AG3" s="7" t="s">
        <v>36</v>
      </c>
      <c r="AH3" s="7" t="s">
        <v>140</v>
      </c>
    </row>
    <row r="4" spans="1:34" s="9" customFormat="1" ht="13.5" thickBot="1">
      <c r="A4" s="44" t="s">
        <v>4</v>
      </c>
      <c r="B4" s="44"/>
      <c r="C4" s="31"/>
      <c r="D4" s="45"/>
      <c r="E4" s="46"/>
      <c r="F4" s="47">
        <v>1551</v>
      </c>
      <c r="G4" s="47">
        <v>1554</v>
      </c>
      <c r="H4" s="47">
        <v>1555</v>
      </c>
      <c r="I4" s="47">
        <v>4500</v>
      </c>
      <c r="J4" s="47">
        <v>4502</v>
      </c>
      <c r="K4" s="47">
        <v>50</v>
      </c>
      <c r="L4" s="47">
        <v>5001</v>
      </c>
      <c r="M4" s="47">
        <v>5002</v>
      </c>
      <c r="N4" s="47">
        <v>5005</v>
      </c>
      <c r="O4" s="47">
        <v>505</v>
      </c>
      <c r="P4" s="47">
        <v>506</v>
      </c>
      <c r="Q4" s="48">
        <v>5500</v>
      </c>
      <c r="R4" s="48">
        <v>5502</v>
      </c>
      <c r="S4" s="48">
        <v>5503</v>
      </c>
      <c r="T4" s="48">
        <v>5504</v>
      </c>
      <c r="U4" s="48">
        <v>5505</v>
      </c>
      <c r="V4" s="48">
        <v>5511</v>
      </c>
      <c r="W4" s="48">
        <v>5512</v>
      </c>
      <c r="X4" s="48">
        <v>5513</v>
      </c>
      <c r="Y4" s="48">
        <v>5514</v>
      </c>
      <c r="Z4" s="48">
        <v>5515</v>
      </c>
      <c r="AA4" s="48">
        <v>5521</v>
      </c>
      <c r="AB4" s="48">
        <v>5522</v>
      </c>
      <c r="AC4" s="48">
        <v>5524</v>
      </c>
      <c r="AD4" s="48">
        <v>5525</v>
      </c>
      <c r="AE4" s="48">
        <v>5532</v>
      </c>
      <c r="AF4" s="48">
        <v>5539</v>
      </c>
      <c r="AG4" s="48">
        <v>5540</v>
      </c>
      <c r="AH4" s="48">
        <v>608</v>
      </c>
    </row>
    <row r="5" spans="1:34" s="9" customFormat="1" ht="28.5" customHeight="1" thickBot="1">
      <c r="A5" s="49" t="s">
        <v>26</v>
      </c>
      <c r="B5" s="49"/>
      <c r="C5" s="50"/>
      <c r="D5" s="51"/>
      <c r="E5" s="30">
        <f t="shared" ref="E5:E90" si="0">SUM(F5:K5,Q5:AH5)</f>
        <v>0</v>
      </c>
      <c r="F5" s="52">
        <f>SUM(F6,F17,F29,F77,F78,F88)</f>
        <v>-1080630</v>
      </c>
      <c r="G5" s="52">
        <f>SUM(G6,G17,G29,G77,G78,G88)</f>
        <v>-11559</v>
      </c>
      <c r="H5" s="52">
        <f>SUM(H6,H17,H29,H77,H78,H88)</f>
        <v>-12606</v>
      </c>
      <c r="I5" s="52">
        <f>SUM(I6,I17,I29,I77,I78,I88)</f>
        <v>500</v>
      </c>
      <c r="J5" s="52">
        <f>SUM(J6,J17,J29,J77,J78,J88)</f>
        <v>-100000</v>
      </c>
      <c r="K5" s="52">
        <f>SUM(K6,K17,K29,K77,K78,K88)</f>
        <v>14825</v>
      </c>
      <c r="L5" s="52">
        <f>SUM(L6,L17,L29,L77,L78,L88)</f>
        <v>2584</v>
      </c>
      <c r="M5" s="52">
        <f>SUM(M6,M17,M29,M77,M78,M88)</f>
        <v>3172</v>
      </c>
      <c r="N5" s="52">
        <f>SUM(N6,N17,N29,N77,N78,N88)</f>
        <v>4961</v>
      </c>
      <c r="O5" s="52">
        <f>SUM(O6,O17,O29,O77,O78,O88)</f>
        <v>757</v>
      </c>
      <c r="P5" s="52">
        <f>SUM(P6,P17,P29,P77,P78,P88)</f>
        <v>3351</v>
      </c>
      <c r="Q5" s="52">
        <f>SUM(Q6,Q17,Q29,Q77,Q78,Q88)</f>
        <v>-29339</v>
      </c>
      <c r="R5" s="52">
        <f>SUM(R6,R17,R29,R77,R78,R88)</f>
        <v>8653</v>
      </c>
      <c r="S5" s="52">
        <f>SUM(S6,S17,S29,S77,S78,S88)</f>
        <v>-1140</v>
      </c>
      <c r="T5" s="52">
        <f>SUM(T6,T17,T29,T77,T78,T88)</f>
        <v>-4932</v>
      </c>
      <c r="U5" s="52">
        <f>SUM(U6,U17,U29,U77,U78,U88)</f>
        <v>-2000</v>
      </c>
      <c r="V5" s="52">
        <f>SUM(V6,V17,V29,V77,V78,V88)</f>
        <v>-56110</v>
      </c>
      <c r="W5" s="52">
        <f>SUM(W6,W17,W29,W77,W78,W88)</f>
        <v>-35100</v>
      </c>
      <c r="X5" s="52">
        <f>SUM(X6,X17,X29,X77,X78,X88)</f>
        <v>-14146</v>
      </c>
      <c r="Y5" s="52">
        <f>SUM(Y6,Y17,Y29,Y77,Y78,Y88)</f>
        <v>428438</v>
      </c>
      <c r="Z5" s="52">
        <f>SUM(Z6,Z17,Z29,Z77,Z78,Z88)</f>
        <v>785534</v>
      </c>
      <c r="AA5" s="52">
        <f>SUM(AA6,AA17,AA29,AA77,AA78,AA88)</f>
        <v>0</v>
      </c>
      <c r="AB5" s="52">
        <f>SUM(AB6,AB17,AB29,AB77,AB78,AB88)</f>
        <v>287</v>
      </c>
      <c r="AC5" s="52">
        <f>SUM(AC6,AC17,AC29,AC77,AC78,AC88)</f>
        <v>26636</v>
      </c>
      <c r="AD5" s="52">
        <f>SUM(AD6,AD17,AD29,AD77,AD78,AD88)</f>
        <v>34479</v>
      </c>
      <c r="AE5" s="52">
        <f>SUM(AE6,AE17,AE29,AE77,AE78,AE88)</f>
        <v>-355</v>
      </c>
      <c r="AF5" s="52">
        <f>SUM(AF6,AF17,AF29,AF77,AF78,AF88)</f>
        <v>328</v>
      </c>
      <c r="AG5" s="52">
        <f>SUM(AG6,AG17,AG29,AG77,AG78,AG88)</f>
        <v>48180</v>
      </c>
      <c r="AH5" s="52">
        <f>SUM(AH6,AH17,AH29,AH77,AH78,AH88)</f>
        <v>57</v>
      </c>
    </row>
    <row r="6" spans="1:34" s="9" customFormat="1" ht="28.5" customHeight="1" thickBot="1">
      <c r="A6" s="36" t="s">
        <v>44</v>
      </c>
      <c r="B6" s="36"/>
      <c r="C6" s="37"/>
      <c r="D6" s="29"/>
      <c r="E6" s="30">
        <f>SUM(F6:K6,Q6:AH6)</f>
        <v>0</v>
      </c>
      <c r="F6" s="30">
        <f>SUM(F7:F16)</f>
        <v>51205</v>
      </c>
      <c r="G6" s="30"/>
      <c r="H6" s="30"/>
      <c r="I6" s="30">
        <f t="shared" ref="I6:AH6" si="1">SUM(I7:I16)</f>
        <v>0</v>
      </c>
      <c r="J6" s="30">
        <f t="shared" si="1"/>
        <v>-100000</v>
      </c>
      <c r="K6" s="30">
        <f t="shared" si="1"/>
        <v>8147</v>
      </c>
      <c r="L6" s="30">
        <f t="shared" si="1"/>
        <v>0</v>
      </c>
      <c r="M6" s="30">
        <f t="shared" si="1"/>
        <v>5865</v>
      </c>
      <c r="N6" s="30">
        <f t="shared" si="1"/>
        <v>0</v>
      </c>
      <c r="O6" s="30">
        <f t="shared" si="1"/>
        <v>300</v>
      </c>
      <c r="P6" s="30">
        <f t="shared" si="1"/>
        <v>1982</v>
      </c>
      <c r="Q6" s="30">
        <f t="shared" si="1"/>
        <v>-8000</v>
      </c>
      <c r="R6" s="30">
        <f t="shared" si="1"/>
        <v>12653</v>
      </c>
      <c r="S6" s="30">
        <f t="shared" si="1"/>
        <v>-5000</v>
      </c>
      <c r="T6" s="30">
        <f t="shared" si="1"/>
        <v>1615</v>
      </c>
      <c r="U6" s="30">
        <f t="shared" si="1"/>
        <v>0</v>
      </c>
      <c r="V6" s="30">
        <f t="shared" si="1"/>
        <v>8000</v>
      </c>
      <c r="W6" s="30">
        <f t="shared" si="1"/>
        <v>-35100</v>
      </c>
      <c r="X6" s="30">
        <f t="shared" si="1"/>
        <v>0</v>
      </c>
      <c r="Y6" s="30">
        <f t="shared" si="1"/>
        <v>0</v>
      </c>
      <c r="Z6" s="30">
        <f t="shared" si="1"/>
        <v>13300</v>
      </c>
      <c r="AA6" s="30">
        <f t="shared" si="1"/>
        <v>0</v>
      </c>
      <c r="AB6" s="30">
        <f t="shared" si="1"/>
        <v>0</v>
      </c>
      <c r="AC6" s="30">
        <f t="shared" si="1"/>
        <v>0</v>
      </c>
      <c r="AD6" s="30">
        <f t="shared" si="1"/>
        <v>5000</v>
      </c>
      <c r="AE6" s="30">
        <f t="shared" si="1"/>
        <v>0</v>
      </c>
      <c r="AF6" s="30">
        <f t="shared" si="1"/>
        <v>0</v>
      </c>
      <c r="AG6" s="30">
        <f t="shared" si="1"/>
        <v>48180</v>
      </c>
      <c r="AH6" s="30">
        <f t="shared" si="1"/>
        <v>0</v>
      </c>
    </row>
    <row r="7" spans="1:34">
      <c r="A7" s="14" t="s">
        <v>94</v>
      </c>
      <c r="B7" s="32">
        <v>21</v>
      </c>
      <c r="C7" s="33" t="s">
        <v>18</v>
      </c>
      <c r="D7" s="15"/>
      <c r="E7" s="13">
        <f t="shared" si="0"/>
        <v>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4"/>
      <c r="R7" s="34"/>
      <c r="S7" s="34"/>
      <c r="T7" s="34">
        <v>340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>
        <v>-340</v>
      </c>
      <c r="AH7" s="34"/>
    </row>
    <row r="8" spans="1:34">
      <c r="A8" s="14" t="s">
        <v>95</v>
      </c>
      <c r="B8" s="32">
        <v>21</v>
      </c>
      <c r="C8" s="33" t="s">
        <v>38</v>
      </c>
      <c r="D8" s="15"/>
      <c r="E8" s="13">
        <f t="shared" si="0"/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34"/>
      <c r="R8" s="34">
        <v>2800</v>
      </c>
      <c r="S8" s="34"/>
      <c r="T8" s="34"/>
      <c r="U8" s="34"/>
      <c r="V8" s="34"/>
      <c r="W8" s="34">
        <v>-2800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>
      <c r="A9" s="14" t="s">
        <v>96</v>
      </c>
      <c r="B9" s="32">
        <v>21</v>
      </c>
      <c r="C9" s="33" t="s">
        <v>38</v>
      </c>
      <c r="D9" s="15"/>
      <c r="E9" s="13">
        <f t="shared" si="0"/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34"/>
      <c r="R9" s="34"/>
      <c r="S9" s="34"/>
      <c r="T9" s="34"/>
      <c r="U9" s="34"/>
      <c r="V9" s="34"/>
      <c r="W9" s="34">
        <v>-13300</v>
      </c>
      <c r="X9" s="34"/>
      <c r="Y9" s="34"/>
      <c r="Z9" s="34">
        <v>13300</v>
      </c>
      <c r="AA9" s="34"/>
      <c r="AB9" s="34"/>
      <c r="AC9" s="34"/>
      <c r="AD9" s="34"/>
      <c r="AE9" s="34"/>
      <c r="AF9" s="34"/>
      <c r="AG9" s="34"/>
      <c r="AH9" s="34"/>
    </row>
    <row r="10" spans="1:34">
      <c r="A10" s="14" t="s">
        <v>97</v>
      </c>
      <c r="B10" s="32">
        <v>21</v>
      </c>
      <c r="C10" s="33" t="s">
        <v>46</v>
      </c>
      <c r="D10" s="15"/>
      <c r="E10" s="13">
        <f t="shared" si="0"/>
        <v>0</v>
      </c>
      <c r="F10" s="21"/>
      <c r="G10" s="21"/>
      <c r="H10" s="21"/>
      <c r="I10" s="21"/>
      <c r="J10" s="21"/>
      <c r="K10" s="21">
        <f>5105+1725</f>
        <v>6830</v>
      </c>
      <c r="L10" s="21"/>
      <c r="M10" s="21">
        <v>5105</v>
      </c>
      <c r="N10" s="21"/>
      <c r="O10" s="21"/>
      <c r="P10" s="21">
        <v>1725</v>
      </c>
      <c r="Q10" s="34"/>
      <c r="R10" s="34">
        <v>-6830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>
      <c r="A11" s="14" t="s">
        <v>98</v>
      </c>
      <c r="B11" s="32">
        <v>21</v>
      </c>
      <c r="C11" s="33" t="s">
        <v>47</v>
      </c>
      <c r="D11" s="15"/>
      <c r="E11" s="13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4"/>
      <c r="R11" s="34"/>
      <c r="S11" s="34"/>
      <c r="T11" s="34"/>
      <c r="U11" s="34"/>
      <c r="V11" s="34">
        <v>8000</v>
      </c>
      <c r="W11" s="34">
        <v>-9000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>
        <v>1000</v>
      </c>
      <c r="AH11" s="34"/>
    </row>
    <row r="12" spans="1:34">
      <c r="A12" s="41" t="s">
        <v>99</v>
      </c>
      <c r="B12" s="23">
        <v>21</v>
      </c>
      <c r="C12" s="22" t="s">
        <v>49</v>
      </c>
      <c r="D12" s="42"/>
      <c r="E12" s="13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/>
      <c r="R12" s="10">
        <v>10000</v>
      </c>
      <c r="S12" s="10"/>
      <c r="T12" s="10"/>
      <c r="U12" s="10"/>
      <c r="V12" s="10"/>
      <c r="W12" s="10">
        <v>-10000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>
      <c r="A13" s="14" t="s">
        <v>97</v>
      </c>
      <c r="B13" s="32">
        <v>11</v>
      </c>
      <c r="C13" s="33" t="s">
        <v>46</v>
      </c>
      <c r="D13" s="42"/>
      <c r="E13" s="13">
        <f t="shared" si="0"/>
        <v>0</v>
      </c>
      <c r="F13" s="12">
        <v>-47520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47520</v>
      </c>
      <c r="AH13" s="10"/>
    </row>
    <row r="14" spans="1:34">
      <c r="A14" s="41" t="s">
        <v>100</v>
      </c>
      <c r="B14" s="23">
        <v>11</v>
      </c>
      <c r="C14" s="22" t="s">
        <v>51</v>
      </c>
      <c r="D14" s="42"/>
      <c r="E14" s="13">
        <f t="shared" si="0"/>
        <v>0</v>
      </c>
      <c r="F14" s="12">
        <v>100000</v>
      </c>
      <c r="G14" s="12"/>
      <c r="H14" s="12"/>
      <c r="I14" s="12"/>
      <c r="J14" s="12">
        <v>-100000</v>
      </c>
      <c r="K14" s="12"/>
      <c r="L14" s="12"/>
      <c r="M14" s="12"/>
      <c r="N14" s="12"/>
      <c r="O14" s="12"/>
      <c r="P14" s="1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6.25">
      <c r="A15" s="41" t="s">
        <v>24</v>
      </c>
      <c r="B15" s="23">
        <v>25</v>
      </c>
      <c r="C15" s="22" t="s">
        <v>25</v>
      </c>
      <c r="D15" s="42"/>
      <c r="E15" s="13">
        <f t="shared" si="0"/>
        <v>0</v>
      </c>
      <c r="F15" s="12"/>
      <c r="G15" s="12"/>
      <c r="H15" s="12"/>
      <c r="I15" s="12"/>
      <c r="J15" s="12"/>
      <c r="K15" s="12">
        <f>760+300+257</f>
        <v>1317</v>
      </c>
      <c r="L15" s="12"/>
      <c r="M15" s="12">
        <v>760</v>
      </c>
      <c r="N15" s="12"/>
      <c r="O15" s="12">
        <v>300</v>
      </c>
      <c r="P15" s="12">
        <v>257</v>
      </c>
      <c r="Q15" s="10">
        <v>-8000</v>
      </c>
      <c r="R15" s="10">
        <v>6683</v>
      </c>
      <c r="S15" s="10">
        <v>-5000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5000</v>
      </c>
      <c r="AE15" s="10"/>
      <c r="AF15" s="10"/>
      <c r="AG15" s="10"/>
      <c r="AH15" s="10"/>
    </row>
    <row r="16" spans="1:34" ht="15.75" thickBot="1">
      <c r="A16" s="43" t="s">
        <v>97</v>
      </c>
      <c r="B16" s="25">
        <v>15</v>
      </c>
      <c r="C16" s="26" t="s">
        <v>46</v>
      </c>
      <c r="D16" s="92" t="s">
        <v>42</v>
      </c>
      <c r="E16" s="24">
        <f t="shared" si="0"/>
        <v>0</v>
      </c>
      <c r="F16" s="27">
        <v>-1275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8"/>
      <c r="T16" s="28">
        <v>1275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15.75" thickBot="1">
      <c r="A17" s="35" t="s">
        <v>105</v>
      </c>
      <c r="B17" s="36"/>
      <c r="C17" s="37"/>
      <c r="D17" s="29"/>
      <c r="E17" s="30">
        <f>SUM(F17:K17,Q17:AH17)</f>
        <v>0</v>
      </c>
      <c r="F17" s="38">
        <f>SUM(F18:F28)</f>
        <v>-1156000</v>
      </c>
      <c r="G17" s="38"/>
      <c r="H17" s="38"/>
      <c r="I17" s="38">
        <f t="shared" ref="I17:T17" si="2">SUM(I18:I28)</f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-6800</v>
      </c>
      <c r="R17" s="38">
        <f t="shared" si="2"/>
        <v>0</v>
      </c>
      <c r="S17" s="38">
        <f t="shared" si="2"/>
        <v>4800</v>
      </c>
      <c r="T17" s="38">
        <f t="shared" si="2"/>
        <v>0</v>
      </c>
      <c r="U17" s="38"/>
      <c r="V17" s="38">
        <f t="shared" ref="V17:AF17" si="3">SUM(V18:V28)</f>
        <v>-7100</v>
      </c>
      <c r="W17" s="38">
        <f t="shared" si="3"/>
        <v>0</v>
      </c>
      <c r="X17" s="38">
        <f t="shared" si="3"/>
        <v>0</v>
      </c>
      <c r="Y17" s="38">
        <f t="shared" si="3"/>
        <v>388900</v>
      </c>
      <c r="Z17" s="38">
        <f t="shared" si="3"/>
        <v>750900</v>
      </c>
      <c r="AA17" s="38">
        <f t="shared" si="3"/>
        <v>0</v>
      </c>
      <c r="AB17" s="38">
        <f t="shared" si="3"/>
        <v>0</v>
      </c>
      <c r="AC17" s="38">
        <f t="shared" si="3"/>
        <v>25300</v>
      </c>
      <c r="AD17" s="38">
        <f t="shared" si="3"/>
        <v>0</v>
      </c>
      <c r="AE17" s="38">
        <f t="shared" si="3"/>
        <v>0</v>
      </c>
      <c r="AF17" s="38">
        <f t="shared" si="3"/>
        <v>0</v>
      </c>
      <c r="AG17" s="38"/>
      <c r="AH17" s="38">
        <f>SUM(AH18:AH28)</f>
        <v>0</v>
      </c>
    </row>
    <row r="18" spans="1:34">
      <c r="A18" s="14" t="s">
        <v>21</v>
      </c>
      <c r="B18" s="32">
        <v>21</v>
      </c>
      <c r="C18" s="33" t="s">
        <v>14</v>
      </c>
      <c r="D18" s="19"/>
      <c r="E18" s="1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34">
        <v>-4800</v>
      </c>
      <c r="R18" s="34"/>
      <c r="S18" s="34">
        <v>4800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>
      <c r="A19" s="41" t="s">
        <v>86</v>
      </c>
      <c r="B19" s="23">
        <v>21</v>
      </c>
      <c r="C19" s="22" t="s">
        <v>82</v>
      </c>
      <c r="D19" s="42"/>
      <c r="E19" s="13">
        <f t="shared" si="0"/>
        <v>0</v>
      </c>
      <c r="F19" s="12">
        <v>1000</v>
      </c>
      <c r="G19" s="12"/>
      <c r="H19" s="12"/>
      <c r="I19" s="12"/>
      <c r="J19" s="21"/>
      <c r="K19" s="21"/>
      <c r="L19" s="21"/>
      <c r="M19" s="21"/>
      <c r="N19" s="21"/>
      <c r="O19" s="21"/>
      <c r="P19" s="21"/>
      <c r="Q19" s="34"/>
      <c r="R19" s="34"/>
      <c r="S19" s="34"/>
      <c r="T19" s="34"/>
      <c r="U19" s="34"/>
      <c r="V19" s="34">
        <v>-1000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>
      <c r="A20" s="41" t="s">
        <v>87</v>
      </c>
      <c r="B20" s="23">
        <v>21</v>
      </c>
      <c r="C20" s="22" t="s">
        <v>88</v>
      </c>
      <c r="D20" s="42"/>
      <c r="E20" s="13">
        <f t="shared" si="0"/>
        <v>0</v>
      </c>
      <c r="F20" s="12">
        <v>54900</v>
      </c>
      <c r="G20" s="12"/>
      <c r="H20" s="12"/>
      <c r="I20" s="12"/>
      <c r="J20" s="21"/>
      <c r="K20" s="21"/>
      <c r="L20" s="21"/>
      <c r="M20" s="21"/>
      <c r="N20" s="21"/>
      <c r="O20" s="21"/>
      <c r="P20" s="21"/>
      <c r="Q20" s="34">
        <v>-2000</v>
      </c>
      <c r="R20" s="34"/>
      <c r="S20" s="34"/>
      <c r="T20" s="34"/>
      <c r="U20" s="34"/>
      <c r="V20" s="34">
        <v>-53900</v>
      </c>
      <c r="W20" s="34"/>
      <c r="X20" s="34"/>
      <c r="Y20" s="34">
        <v>1000</v>
      </c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>
      <c r="A21" s="41" t="s">
        <v>89</v>
      </c>
      <c r="B21" s="23">
        <v>15</v>
      </c>
      <c r="C21" s="22" t="s">
        <v>90</v>
      </c>
      <c r="D21" s="42" t="s">
        <v>42</v>
      </c>
      <c r="E21" s="13">
        <f t="shared" si="0"/>
        <v>0</v>
      </c>
      <c r="F21" s="12">
        <v>-917100</v>
      </c>
      <c r="G21" s="12"/>
      <c r="H21" s="12"/>
      <c r="I21" s="12"/>
      <c r="J21" s="21"/>
      <c r="K21" s="21"/>
      <c r="L21" s="21"/>
      <c r="M21" s="21"/>
      <c r="N21" s="21"/>
      <c r="O21" s="21"/>
      <c r="P21" s="21"/>
      <c r="Q21" s="34"/>
      <c r="R21" s="34"/>
      <c r="S21" s="34"/>
      <c r="T21" s="34"/>
      <c r="U21" s="34"/>
      <c r="V21" s="34">
        <v>1000</v>
      </c>
      <c r="W21" s="34"/>
      <c r="X21" s="34"/>
      <c r="Y21" s="34">
        <v>333000</v>
      </c>
      <c r="Z21" s="34">
        <v>557800</v>
      </c>
      <c r="AA21" s="34"/>
      <c r="AB21" s="34"/>
      <c r="AC21" s="34">
        <v>25300</v>
      </c>
      <c r="AD21" s="34"/>
      <c r="AE21" s="34"/>
      <c r="AF21" s="34"/>
      <c r="AG21" s="34"/>
      <c r="AH21" s="34"/>
    </row>
    <row r="22" spans="1:34">
      <c r="A22" s="41" t="s">
        <v>91</v>
      </c>
      <c r="B22" s="23">
        <v>11</v>
      </c>
      <c r="C22" s="22" t="s">
        <v>92</v>
      </c>
      <c r="D22" s="42"/>
      <c r="E22" s="13">
        <f t="shared" si="0"/>
        <v>0</v>
      </c>
      <c r="F22" s="12">
        <v>-37500</v>
      </c>
      <c r="G22" s="12"/>
      <c r="H22" s="12"/>
      <c r="I22" s="12"/>
      <c r="J22" s="21"/>
      <c r="K22" s="21"/>
      <c r="L22" s="21"/>
      <c r="M22" s="21"/>
      <c r="N22" s="21"/>
      <c r="O22" s="21"/>
      <c r="P22" s="21"/>
      <c r="Q22" s="34"/>
      <c r="R22" s="34"/>
      <c r="S22" s="34"/>
      <c r="T22" s="34"/>
      <c r="U22" s="34"/>
      <c r="V22" s="34">
        <v>37500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>
      <c r="A23" s="41" t="s">
        <v>84</v>
      </c>
      <c r="B23" s="23">
        <v>11</v>
      </c>
      <c r="C23" s="22" t="s">
        <v>43</v>
      </c>
      <c r="D23" s="42"/>
      <c r="E23" s="13">
        <f t="shared" si="0"/>
        <v>0</v>
      </c>
      <c r="F23" s="12">
        <v>-44100</v>
      </c>
      <c r="G23" s="12"/>
      <c r="H23" s="12"/>
      <c r="I23" s="12"/>
      <c r="J23" s="21"/>
      <c r="K23" s="21"/>
      <c r="L23" s="21"/>
      <c r="M23" s="21"/>
      <c r="N23" s="21"/>
      <c r="O23" s="21"/>
      <c r="P23" s="21"/>
      <c r="Q23" s="34"/>
      <c r="R23" s="34"/>
      <c r="S23" s="34"/>
      <c r="T23" s="34"/>
      <c r="U23" s="34"/>
      <c r="V23" s="34">
        <v>2300</v>
      </c>
      <c r="W23" s="34"/>
      <c r="X23" s="34"/>
      <c r="Y23" s="34"/>
      <c r="Z23" s="34">
        <v>41800</v>
      </c>
      <c r="AA23" s="34"/>
      <c r="AB23" s="34"/>
      <c r="AC23" s="34"/>
      <c r="AD23" s="34"/>
      <c r="AE23" s="34"/>
      <c r="AF23" s="34"/>
      <c r="AG23" s="34"/>
      <c r="AH23" s="34"/>
    </row>
    <row r="24" spans="1:34">
      <c r="A24" s="41" t="s">
        <v>93</v>
      </c>
      <c r="B24" s="23">
        <v>11</v>
      </c>
      <c r="C24" s="22" t="s">
        <v>78</v>
      </c>
      <c r="D24" s="42"/>
      <c r="E24" s="13">
        <f t="shared" si="0"/>
        <v>0</v>
      </c>
      <c r="F24" s="12">
        <v>-700</v>
      </c>
      <c r="G24" s="12"/>
      <c r="H24" s="12"/>
      <c r="I24" s="12"/>
      <c r="J24" s="21"/>
      <c r="K24" s="21"/>
      <c r="L24" s="21"/>
      <c r="M24" s="21"/>
      <c r="N24" s="21"/>
      <c r="O24" s="21"/>
      <c r="P24" s="21"/>
      <c r="Q24" s="34"/>
      <c r="R24" s="34"/>
      <c r="S24" s="34"/>
      <c r="T24" s="34"/>
      <c r="U24" s="34"/>
      <c r="V24" s="34">
        <v>700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>
      <c r="A25" s="41" t="s">
        <v>89</v>
      </c>
      <c r="B25" s="23">
        <v>11</v>
      </c>
      <c r="C25" s="22" t="s">
        <v>90</v>
      </c>
      <c r="D25" s="42"/>
      <c r="E25" s="13">
        <f t="shared" si="0"/>
        <v>0</v>
      </c>
      <c r="F25" s="12">
        <v>-205100</v>
      </c>
      <c r="G25" s="12"/>
      <c r="H25" s="12"/>
      <c r="I25" s="12"/>
      <c r="J25" s="21"/>
      <c r="K25" s="21"/>
      <c r="L25" s="21"/>
      <c r="M25" s="21"/>
      <c r="N25" s="21"/>
      <c r="O25" s="21"/>
      <c r="P25" s="21"/>
      <c r="Q25" s="34"/>
      <c r="R25" s="34"/>
      <c r="S25" s="34"/>
      <c r="T25" s="34"/>
      <c r="U25" s="34"/>
      <c r="V25" s="34">
        <v>200</v>
      </c>
      <c r="W25" s="34"/>
      <c r="X25" s="34"/>
      <c r="Y25" s="34">
        <v>54900</v>
      </c>
      <c r="Z25" s="34">
        <v>150000</v>
      </c>
      <c r="AA25" s="34"/>
      <c r="AB25" s="34"/>
      <c r="AC25" s="34"/>
      <c r="AD25" s="34"/>
      <c r="AE25" s="34"/>
      <c r="AF25" s="34"/>
      <c r="AG25" s="34"/>
      <c r="AH25" s="34"/>
    </row>
    <row r="26" spans="1:34" ht="26.25">
      <c r="A26" s="41" t="s">
        <v>101</v>
      </c>
      <c r="B26" s="23">
        <v>11</v>
      </c>
      <c r="C26" s="22" t="s">
        <v>102</v>
      </c>
      <c r="D26" s="42"/>
      <c r="E26" s="13">
        <f t="shared" si="0"/>
        <v>0</v>
      </c>
      <c r="F26" s="12">
        <v>-700</v>
      </c>
      <c r="G26" s="12"/>
      <c r="H26" s="12"/>
      <c r="I26" s="12"/>
      <c r="J26" s="21"/>
      <c r="K26" s="21"/>
      <c r="L26" s="21"/>
      <c r="M26" s="21"/>
      <c r="N26" s="21"/>
      <c r="O26" s="21"/>
      <c r="P26" s="21"/>
      <c r="Q26" s="34"/>
      <c r="R26" s="34"/>
      <c r="S26" s="34"/>
      <c r="T26" s="34"/>
      <c r="U26" s="34"/>
      <c r="V26" s="34">
        <v>700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>
      <c r="A27" s="41" t="s">
        <v>87</v>
      </c>
      <c r="B27" s="23">
        <v>11</v>
      </c>
      <c r="C27" s="22" t="s">
        <v>103</v>
      </c>
      <c r="D27" s="42"/>
      <c r="E27" s="13">
        <f t="shared" si="0"/>
        <v>0</v>
      </c>
      <c r="F27" s="12">
        <v>-4000</v>
      </c>
      <c r="G27" s="12"/>
      <c r="H27" s="12"/>
      <c r="I27" s="12"/>
      <c r="J27" s="21"/>
      <c r="K27" s="21"/>
      <c r="L27" s="21"/>
      <c r="M27" s="21"/>
      <c r="N27" s="21"/>
      <c r="O27" s="21"/>
      <c r="P27" s="21"/>
      <c r="Q27" s="34"/>
      <c r="R27" s="34"/>
      <c r="S27" s="34"/>
      <c r="T27" s="34"/>
      <c r="U27" s="34"/>
      <c r="V27" s="34">
        <v>4000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ht="27" thickBot="1">
      <c r="A28" s="41" t="s">
        <v>104</v>
      </c>
      <c r="B28" s="23">
        <v>11</v>
      </c>
      <c r="C28" s="22">
        <v>10400</v>
      </c>
      <c r="D28" s="42"/>
      <c r="E28" s="13">
        <f t="shared" si="0"/>
        <v>0</v>
      </c>
      <c r="F28" s="12">
        <v>-2700</v>
      </c>
      <c r="G28" s="12"/>
      <c r="H28" s="12"/>
      <c r="I28" s="12"/>
      <c r="J28" s="21"/>
      <c r="K28" s="21"/>
      <c r="L28" s="21"/>
      <c r="M28" s="21"/>
      <c r="N28" s="21"/>
      <c r="O28" s="21"/>
      <c r="P28" s="21"/>
      <c r="Q28" s="34"/>
      <c r="R28" s="34"/>
      <c r="S28" s="34"/>
      <c r="T28" s="34"/>
      <c r="U28" s="34"/>
      <c r="V28" s="34">
        <v>1400</v>
      </c>
      <c r="W28" s="34"/>
      <c r="X28" s="34"/>
      <c r="Y28" s="34"/>
      <c r="Z28" s="34">
        <v>1300</v>
      </c>
      <c r="AA28" s="34"/>
      <c r="AB28" s="34"/>
      <c r="AC28" s="34"/>
      <c r="AD28" s="34"/>
      <c r="AE28" s="34"/>
      <c r="AF28" s="34"/>
      <c r="AG28" s="34"/>
      <c r="AH28" s="34"/>
    </row>
    <row r="29" spans="1:34" s="1" customFormat="1" ht="22.5" customHeight="1" thickBot="1">
      <c r="A29" s="35" t="s">
        <v>106</v>
      </c>
      <c r="B29" s="36"/>
      <c r="C29" s="37"/>
      <c r="D29" s="29"/>
      <c r="E29" s="30">
        <f>SUM(F29:K29,Q29:AH29)</f>
        <v>0</v>
      </c>
      <c r="F29" s="38">
        <f t="shared" ref="F29:AH29" si="4">SUM(F30:F73)</f>
        <v>24165</v>
      </c>
      <c r="G29" s="38">
        <f t="shared" si="4"/>
        <v>-11559</v>
      </c>
      <c r="H29" s="38">
        <f t="shared" si="4"/>
        <v>-12606</v>
      </c>
      <c r="I29" s="38">
        <f t="shared" si="4"/>
        <v>600</v>
      </c>
      <c r="J29" s="38">
        <f t="shared" si="4"/>
        <v>0</v>
      </c>
      <c r="K29" s="38">
        <f t="shared" si="4"/>
        <v>3795</v>
      </c>
      <c r="L29" s="38">
        <f t="shared" si="4"/>
        <v>415</v>
      </c>
      <c r="M29" s="38">
        <f t="shared" si="4"/>
        <v>-2474</v>
      </c>
      <c r="N29" s="38">
        <f t="shared" si="4"/>
        <v>4301</v>
      </c>
      <c r="O29" s="38">
        <f t="shared" si="4"/>
        <v>407</v>
      </c>
      <c r="P29" s="38">
        <f t="shared" si="4"/>
        <v>1146</v>
      </c>
      <c r="Q29" s="38">
        <f t="shared" si="4"/>
        <v>-3376</v>
      </c>
      <c r="R29" s="38">
        <f t="shared" si="4"/>
        <v>-4000</v>
      </c>
      <c r="S29" s="38">
        <f t="shared" si="4"/>
        <v>-2195</v>
      </c>
      <c r="T29" s="38">
        <f t="shared" si="4"/>
        <v>-6347</v>
      </c>
      <c r="U29" s="38">
        <f t="shared" si="4"/>
        <v>-2000</v>
      </c>
      <c r="V29" s="38">
        <f t="shared" si="4"/>
        <v>-51677</v>
      </c>
      <c r="W29" s="38">
        <f t="shared" si="4"/>
        <v>0</v>
      </c>
      <c r="X29" s="38">
        <f t="shared" si="4"/>
        <v>-12150</v>
      </c>
      <c r="Y29" s="38">
        <f t="shared" si="4"/>
        <v>30716</v>
      </c>
      <c r="Z29" s="38">
        <f t="shared" si="4"/>
        <v>16934</v>
      </c>
      <c r="AA29" s="38">
        <f t="shared" si="4"/>
        <v>0</v>
      </c>
      <c r="AB29" s="38">
        <f t="shared" si="4"/>
        <v>665</v>
      </c>
      <c r="AC29" s="38">
        <f t="shared" si="4"/>
        <v>1475</v>
      </c>
      <c r="AD29" s="38">
        <f t="shared" si="4"/>
        <v>27530</v>
      </c>
      <c r="AE29" s="38">
        <f t="shared" si="4"/>
        <v>-355</v>
      </c>
      <c r="AF29" s="38">
        <f t="shared" si="4"/>
        <v>328</v>
      </c>
      <c r="AG29" s="38">
        <f t="shared" si="4"/>
        <v>0</v>
      </c>
      <c r="AH29" s="38">
        <f t="shared" si="4"/>
        <v>57</v>
      </c>
    </row>
    <row r="30" spans="1:34" s="113" customFormat="1">
      <c r="A30" s="14" t="s">
        <v>116</v>
      </c>
      <c r="B30" s="32">
        <v>21</v>
      </c>
      <c r="C30" s="33" t="s">
        <v>14</v>
      </c>
      <c r="D30" s="111"/>
      <c r="E30" s="34">
        <f t="shared" si="0"/>
        <v>0</v>
      </c>
      <c r="F30" s="21"/>
      <c r="G30" s="21"/>
      <c r="H30" s="21"/>
      <c r="I30" s="21"/>
      <c r="J30" s="21"/>
      <c r="K30" s="12">
        <f t="shared" ref="K30:K71" si="5">SUM(L30:P30)</f>
        <v>0</v>
      </c>
      <c r="L30" s="21"/>
      <c r="M30" s="21"/>
      <c r="N30" s="21"/>
      <c r="O30" s="21"/>
      <c r="P30" s="21"/>
      <c r="Q30" s="21"/>
      <c r="R30" s="21"/>
      <c r="S30" s="21">
        <v>-60</v>
      </c>
      <c r="T30" s="21">
        <v>60</v>
      </c>
      <c r="U30" s="21"/>
      <c r="V30" s="21"/>
      <c r="W30" s="21"/>
      <c r="X30" s="21"/>
      <c r="Y30" s="21">
        <v>-130</v>
      </c>
      <c r="Z30" s="21"/>
      <c r="AA30" s="21"/>
      <c r="AB30" s="21">
        <v>130</v>
      </c>
      <c r="AC30" s="21"/>
      <c r="AD30" s="21"/>
      <c r="AE30" s="21"/>
      <c r="AF30" s="21"/>
      <c r="AG30" s="21"/>
      <c r="AH30" s="21"/>
    </row>
    <row r="31" spans="1:34" s="113" customFormat="1">
      <c r="A31" s="14" t="s">
        <v>107</v>
      </c>
      <c r="B31" s="32">
        <v>11</v>
      </c>
      <c r="C31" s="33" t="s">
        <v>78</v>
      </c>
      <c r="D31" s="111"/>
      <c r="E31" s="34">
        <f t="shared" ref="E31" si="6">SUM(F31:K31,Q31:AH31)</f>
        <v>0</v>
      </c>
      <c r="F31" s="21"/>
      <c r="G31" s="21"/>
      <c r="H31" s="21"/>
      <c r="I31" s="21"/>
      <c r="J31" s="21"/>
      <c r="K31" s="12">
        <f t="shared" si="5"/>
        <v>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>
        <v>2802</v>
      </c>
      <c r="W31" s="21"/>
      <c r="X31" s="21"/>
      <c r="Y31" s="21"/>
      <c r="Z31" s="21"/>
      <c r="AA31" s="21"/>
      <c r="AB31" s="21"/>
      <c r="AC31" s="21">
        <v>-2802</v>
      </c>
      <c r="AD31" s="21"/>
      <c r="AE31" s="21"/>
      <c r="AF31" s="21"/>
      <c r="AG31" s="21"/>
      <c r="AH31" s="21"/>
    </row>
    <row r="32" spans="1:34" s="113" customFormat="1">
      <c r="A32" s="41" t="s">
        <v>108</v>
      </c>
      <c r="B32" s="23">
        <v>23</v>
      </c>
      <c r="C32" s="22" t="s">
        <v>78</v>
      </c>
      <c r="D32" s="112"/>
      <c r="E32" s="10">
        <f t="shared" si="0"/>
        <v>0</v>
      </c>
      <c r="F32" s="12"/>
      <c r="G32" s="12"/>
      <c r="H32" s="12"/>
      <c r="I32" s="12"/>
      <c r="J32" s="12"/>
      <c r="K32" s="12">
        <f t="shared" si="5"/>
        <v>0</v>
      </c>
      <c r="L32" s="12"/>
      <c r="M32" s="12"/>
      <c r="N32" s="12"/>
      <c r="O32" s="12"/>
      <c r="P32" s="12"/>
      <c r="Q32" s="12">
        <v>-1000</v>
      </c>
      <c r="R32" s="12"/>
      <c r="S32" s="12"/>
      <c r="T32" s="12">
        <v>-500</v>
      </c>
      <c r="U32" s="12"/>
      <c r="V32" s="12"/>
      <c r="W32" s="12"/>
      <c r="X32" s="12"/>
      <c r="Y32" s="12"/>
      <c r="Z32" s="12">
        <v>1500</v>
      </c>
      <c r="AA32" s="12"/>
      <c r="AB32" s="12"/>
      <c r="AC32" s="12"/>
      <c r="AD32" s="12"/>
      <c r="AE32" s="12"/>
      <c r="AF32" s="12"/>
      <c r="AG32" s="12"/>
      <c r="AH32" s="12"/>
    </row>
    <row r="33" spans="1:34" s="113" customFormat="1">
      <c r="A33" s="41" t="s">
        <v>109</v>
      </c>
      <c r="B33" s="23">
        <v>25</v>
      </c>
      <c r="C33" s="22" t="s">
        <v>78</v>
      </c>
      <c r="D33" s="112"/>
      <c r="E33" s="10">
        <f t="shared" si="0"/>
        <v>0</v>
      </c>
      <c r="F33" s="12"/>
      <c r="G33" s="12"/>
      <c r="H33" s="12"/>
      <c r="I33" s="12"/>
      <c r="J33" s="12"/>
      <c r="K33" s="12">
        <f t="shared" si="5"/>
        <v>0</v>
      </c>
      <c r="L33" s="12"/>
      <c r="M33" s="12"/>
      <c r="N33" s="12"/>
      <c r="O33" s="12"/>
      <c r="P33" s="12"/>
      <c r="Q33" s="12"/>
      <c r="R33" s="12"/>
      <c r="S33" s="12"/>
      <c r="T33" s="12">
        <v>43</v>
      </c>
      <c r="U33" s="12"/>
      <c r="V33" s="12"/>
      <c r="W33" s="12"/>
      <c r="X33" s="12"/>
      <c r="Y33" s="12"/>
      <c r="Z33" s="12"/>
      <c r="AA33" s="12"/>
      <c r="AB33" s="12"/>
      <c r="AC33" s="12">
        <v>285</v>
      </c>
      <c r="AD33" s="12">
        <v>-328</v>
      </c>
      <c r="AE33" s="12"/>
      <c r="AF33" s="12"/>
      <c r="AG33" s="12"/>
      <c r="AH33" s="12"/>
    </row>
    <row r="34" spans="1:34" s="113" customFormat="1">
      <c r="A34" s="41" t="s">
        <v>117</v>
      </c>
      <c r="B34" s="23">
        <v>21</v>
      </c>
      <c r="C34" s="22" t="s">
        <v>43</v>
      </c>
      <c r="D34" s="112"/>
      <c r="E34" s="10">
        <f t="shared" si="0"/>
        <v>-11421</v>
      </c>
      <c r="F34" s="10"/>
      <c r="G34" s="10"/>
      <c r="H34" s="10"/>
      <c r="I34" s="10"/>
      <c r="J34" s="10"/>
      <c r="K34" s="12">
        <f t="shared" si="5"/>
        <v>-11421</v>
      </c>
      <c r="L34" s="10"/>
      <c r="M34" s="12">
        <v>-8536</v>
      </c>
      <c r="N34" s="12"/>
      <c r="O34" s="12"/>
      <c r="P34" s="12">
        <v>-2885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113" customFormat="1">
      <c r="A35" s="41" t="s">
        <v>117</v>
      </c>
      <c r="B35" s="23">
        <v>21</v>
      </c>
      <c r="C35" s="22" t="s">
        <v>78</v>
      </c>
      <c r="D35" s="112"/>
      <c r="E35" s="10">
        <f t="shared" ref="E35" si="7">SUM(F35:K35,Q35:AH35)</f>
        <v>12952</v>
      </c>
      <c r="F35" s="10"/>
      <c r="G35" s="10"/>
      <c r="H35" s="10"/>
      <c r="I35" s="10"/>
      <c r="J35" s="10"/>
      <c r="K35" s="12">
        <f t="shared" si="5"/>
        <v>11172</v>
      </c>
      <c r="L35" s="10"/>
      <c r="M35" s="12">
        <v>8350</v>
      </c>
      <c r="N35" s="12"/>
      <c r="O35" s="12"/>
      <c r="P35" s="12">
        <v>2822</v>
      </c>
      <c r="Q35" s="12">
        <v>750</v>
      </c>
      <c r="R35" s="12"/>
      <c r="S35" s="12"/>
      <c r="T35" s="12">
        <v>-120</v>
      </c>
      <c r="U35" s="12"/>
      <c r="V35" s="12">
        <v>-874</v>
      </c>
      <c r="W35" s="12"/>
      <c r="X35" s="12"/>
      <c r="Y35" s="12"/>
      <c r="Z35" s="12">
        <v>400</v>
      </c>
      <c r="AA35" s="12"/>
      <c r="AB35" s="12">
        <v>1400</v>
      </c>
      <c r="AC35" s="12"/>
      <c r="AD35" s="12">
        <v>124</v>
      </c>
      <c r="AE35" s="12"/>
      <c r="AF35" s="12">
        <v>100</v>
      </c>
      <c r="AG35" s="12"/>
      <c r="AH35" s="12"/>
    </row>
    <row r="36" spans="1:34" s="113" customFormat="1">
      <c r="A36" s="41" t="s">
        <v>118</v>
      </c>
      <c r="B36" s="23">
        <v>21</v>
      </c>
      <c r="C36" s="22" t="s">
        <v>78</v>
      </c>
      <c r="D36" s="112"/>
      <c r="E36" s="10">
        <f t="shared" si="0"/>
        <v>-8770</v>
      </c>
      <c r="F36" s="12"/>
      <c r="G36" s="12"/>
      <c r="H36" s="12"/>
      <c r="I36" s="12"/>
      <c r="J36" s="12"/>
      <c r="K36" s="12">
        <f t="shared" si="5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>
        <v>-13746</v>
      </c>
      <c r="AD36" s="12">
        <v>4976</v>
      </c>
      <c r="AE36" s="12"/>
      <c r="AF36" s="12"/>
      <c r="AG36" s="12"/>
      <c r="AH36" s="12"/>
    </row>
    <row r="37" spans="1:34" s="113" customFormat="1">
      <c r="A37" s="41" t="s">
        <v>119</v>
      </c>
      <c r="B37" s="23">
        <v>21</v>
      </c>
      <c r="C37" s="22" t="s">
        <v>78</v>
      </c>
      <c r="D37" s="112"/>
      <c r="E37" s="10">
        <f t="shared" ref="E37:E53" si="8">SUM(F37:K37,Q37:AH37)</f>
        <v>4202</v>
      </c>
      <c r="F37" s="12"/>
      <c r="G37" s="12"/>
      <c r="H37" s="12"/>
      <c r="I37" s="12"/>
      <c r="J37" s="12"/>
      <c r="K37" s="12">
        <f t="shared" ref="K37:K53" si="9">SUM(L37:P37)</f>
        <v>5520</v>
      </c>
      <c r="L37" s="12"/>
      <c r="M37" s="12">
        <v>3364</v>
      </c>
      <c r="N37" s="12">
        <v>762</v>
      </c>
      <c r="O37" s="12"/>
      <c r="P37" s="12">
        <v>1394</v>
      </c>
      <c r="Q37" s="12">
        <v>2753</v>
      </c>
      <c r="R37" s="12"/>
      <c r="S37" s="12">
        <v>492</v>
      </c>
      <c r="T37" s="12">
        <v>105</v>
      </c>
      <c r="U37" s="12"/>
      <c r="V37" s="12">
        <v>-735</v>
      </c>
      <c r="W37" s="12"/>
      <c r="X37" s="12"/>
      <c r="Y37" s="12">
        <v>90</v>
      </c>
      <c r="Z37" s="12"/>
      <c r="AA37" s="12"/>
      <c r="AB37" s="12">
        <v>-1000</v>
      </c>
      <c r="AC37" s="12">
        <v>-3231</v>
      </c>
      <c r="AD37" s="12">
        <v>708</v>
      </c>
      <c r="AE37" s="12"/>
      <c r="AF37" s="12">
        <v>-500</v>
      </c>
      <c r="AG37" s="12"/>
      <c r="AH37" s="12"/>
    </row>
    <row r="38" spans="1:34" s="113" customFormat="1">
      <c r="A38" s="41" t="s">
        <v>122</v>
      </c>
      <c r="B38" s="23">
        <v>21</v>
      </c>
      <c r="C38" s="22" t="s">
        <v>78</v>
      </c>
      <c r="D38" s="115"/>
      <c r="E38" s="10">
        <f t="shared" si="8"/>
        <v>-3543</v>
      </c>
      <c r="F38" s="12"/>
      <c r="G38" s="12"/>
      <c r="H38" s="12"/>
      <c r="I38" s="12"/>
      <c r="J38" s="12"/>
      <c r="K38" s="12">
        <f t="shared" si="9"/>
        <v>0</v>
      </c>
      <c r="L38" s="12"/>
      <c r="M38" s="12"/>
      <c r="N38" s="12"/>
      <c r="O38" s="12"/>
      <c r="P38" s="12"/>
      <c r="Q38" s="12">
        <v>-170</v>
      </c>
      <c r="R38" s="12"/>
      <c r="S38" s="12">
        <v>-100</v>
      </c>
      <c r="T38" s="12">
        <v>-200</v>
      </c>
      <c r="U38" s="12"/>
      <c r="V38" s="12">
        <v>8985</v>
      </c>
      <c r="W38" s="12"/>
      <c r="X38" s="12">
        <v>-900</v>
      </c>
      <c r="Y38" s="12">
        <v>-3000</v>
      </c>
      <c r="Z38" s="12">
        <v>-2612</v>
      </c>
      <c r="AA38" s="12"/>
      <c r="AB38" s="12">
        <v>-100</v>
      </c>
      <c r="AC38" s="12">
        <v>-5946</v>
      </c>
      <c r="AD38" s="12">
        <v>500</v>
      </c>
      <c r="AE38" s="12"/>
      <c r="AF38" s="12"/>
      <c r="AG38" s="12"/>
      <c r="AH38" s="12"/>
    </row>
    <row r="39" spans="1:34" s="113" customFormat="1">
      <c r="A39" s="41" t="s">
        <v>123</v>
      </c>
      <c r="B39" s="23">
        <v>21</v>
      </c>
      <c r="C39" s="22" t="s">
        <v>78</v>
      </c>
      <c r="D39" s="112"/>
      <c r="E39" s="10">
        <f t="shared" si="8"/>
        <v>2982</v>
      </c>
      <c r="F39" s="12"/>
      <c r="G39" s="12"/>
      <c r="H39" s="12"/>
      <c r="I39" s="12"/>
      <c r="J39" s="12"/>
      <c r="K39" s="12">
        <f t="shared" si="9"/>
        <v>120</v>
      </c>
      <c r="L39" s="12"/>
      <c r="M39" s="12">
        <v>90</v>
      </c>
      <c r="N39" s="12"/>
      <c r="O39" s="12"/>
      <c r="P39" s="12">
        <v>30</v>
      </c>
      <c r="Q39" s="12">
        <v>-1271</v>
      </c>
      <c r="R39" s="12"/>
      <c r="S39" s="12"/>
      <c r="T39" s="12">
        <v>-200</v>
      </c>
      <c r="U39" s="12"/>
      <c r="V39" s="12">
        <v>-4599</v>
      </c>
      <c r="W39" s="12"/>
      <c r="X39" s="12">
        <v>423</v>
      </c>
      <c r="Y39" s="12">
        <v>2862</v>
      </c>
      <c r="Z39" s="12">
        <v>1297</v>
      </c>
      <c r="AA39" s="12"/>
      <c r="AB39" s="12">
        <v>961</v>
      </c>
      <c r="AC39" s="12">
        <v>568</v>
      </c>
      <c r="AD39" s="12">
        <v>2212</v>
      </c>
      <c r="AE39" s="12"/>
      <c r="AF39" s="12">
        <v>609</v>
      </c>
      <c r="AG39" s="12"/>
      <c r="AH39" s="12"/>
    </row>
    <row r="40" spans="1:34" s="113" customFormat="1">
      <c r="A40" s="41" t="s">
        <v>124</v>
      </c>
      <c r="B40" s="23">
        <v>21</v>
      </c>
      <c r="C40" s="22" t="s">
        <v>78</v>
      </c>
      <c r="D40" s="112"/>
      <c r="E40" s="10">
        <f t="shared" si="8"/>
        <v>6534</v>
      </c>
      <c r="F40" s="12"/>
      <c r="G40" s="12"/>
      <c r="H40" s="12"/>
      <c r="I40" s="12"/>
      <c r="J40" s="12"/>
      <c r="K40" s="12">
        <f t="shared" si="9"/>
        <v>1190</v>
      </c>
      <c r="L40" s="12"/>
      <c r="M40" s="12">
        <v>115</v>
      </c>
      <c r="N40" s="12">
        <v>775</v>
      </c>
      <c r="O40" s="12"/>
      <c r="P40" s="12">
        <v>300</v>
      </c>
      <c r="Q40" s="12">
        <v>-1800</v>
      </c>
      <c r="R40" s="12"/>
      <c r="S40" s="12">
        <v>-650</v>
      </c>
      <c r="T40" s="12"/>
      <c r="U40" s="12"/>
      <c r="V40" s="12">
        <v>3668</v>
      </c>
      <c r="W40" s="12"/>
      <c r="X40" s="12"/>
      <c r="Y40" s="12"/>
      <c r="Z40" s="12">
        <v>310</v>
      </c>
      <c r="AA40" s="12"/>
      <c r="AB40" s="12"/>
      <c r="AC40" s="12">
        <v>3543</v>
      </c>
      <c r="AD40" s="12"/>
      <c r="AE40" s="12"/>
      <c r="AF40" s="12">
        <v>273</v>
      </c>
      <c r="AG40" s="12"/>
      <c r="AH40" s="12"/>
    </row>
    <row r="41" spans="1:34" s="113" customFormat="1">
      <c r="A41" s="41" t="s">
        <v>125</v>
      </c>
      <c r="B41" s="23">
        <v>21</v>
      </c>
      <c r="C41" s="22" t="s">
        <v>78</v>
      </c>
      <c r="D41" s="112"/>
      <c r="E41" s="10">
        <f t="shared" si="8"/>
        <v>0</v>
      </c>
      <c r="F41" s="12"/>
      <c r="G41" s="12"/>
      <c r="H41" s="12"/>
      <c r="I41" s="12"/>
      <c r="J41" s="12"/>
      <c r="K41" s="12">
        <f t="shared" si="9"/>
        <v>0</v>
      </c>
      <c r="L41" s="12"/>
      <c r="M41" s="12">
        <v>1526</v>
      </c>
      <c r="N41" s="12">
        <v>-1526</v>
      </c>
      <c r="O41" s="12"/>
      <c r="P41" s="12"/>
      <c r="Q41" s="12">
        <v>40</v>
      </c>
      <c r="R41" s="12"/>
      <c r="S41" s="12"/>
      <c r="T41" s="12">
        <v>80</v>
      </c>
      <c r="U41" s="12"/>
      <c r="V41" s="12"/>
      <c r="W41" s="12"/>
      <c r="X41" s="12"/>
      <c r="Y41" s="12"/>
      <c r="Z41" s="12"/>
      <c r="AA41" s="12"/>
      <c r="AB41" s="12">
        <v>-120</v>
      </c>
      <c r="AC41" s="12"/>
      <c r="AD41" s="12"/>
      <c r="AE41" s="12"/>
      <c r="AF41" s="12"/>
      <c r="AG41" s="12"/>
      <c r="AH41" s="12"/>
    </row>
    <row r="42" spans="1:34" s="113" customFormat="1">
      <c r="A42" s="41" t="s">
        <v>109</v>
      </c>
      <c r="B42" s="23">
        <v>21</v>
      </c>
      <c r="C42" s="22" t="s">
        <v>78</v>
      </c>
      <c r="D42" s="112"/>
      <c r="E42" s="10">
        <f t="shared" si="8"/>
        <v>0</v>
      </c>
      <c r="F42" s="12"/>
      <c r="G42" s="12"/>
      <c r="H42" s="12"/>
      <c r="I42" s="12"/>
      <c r="J42" s="12"/>
      <c r="K42" s="12">
        <f t="shared" si="9"/>
        <v>7018</v>
      </c>
      <c r="L42" s="12"/>
      <c r="M42" s="12">
        <v>5245</v>
      </c>
      <c r="N42" s="12"/>
      <c r="O42" s="12"/>
      <c r="P42" s="12">
        <v>1773</v>
      </c>
      <c r="Q42" s="12">
        <v>-1350</v>
      </c>
      <c r="R42" s="12"/>
      <c r="S42" s="12"/>
      <c r="T42" s="12">
        <v>313</v>
      </c>
      <c r="U42" s="12"/>
      <c r="V42" s="12">
        <v>-3686</v>
      </c>
      <c r="W42" s="12"/>
      <c r="X42" s="12"/>
      <c r="Y42" s="12">
        <v>-700</v>
      </c>
      <c r="Z42" s="12">
        <v>2017</v>
      </c>
      <c r="AA42" s="12"/>
      <c r="AB42" s="12">
        <v>-371</v>
      </c>
      <c r="AC42" s="12">
        <v>-3610</v>
      </c>
      <c r="AD42" s="12">
        <v>369</v>
      </c>
      <c r="AE42" s="12"/>
      <c r="AF42" s="12"/>
      <c r="AG42" s="12"/>
      <c r="AH42" s="12"/>
    </row>
    <row r="43" spans="1:34" s="113" customFormat="1">
      <c r="A43" s="41" t="s">
        <v>126</v>
      </c>
      <c r="B43" s="23">
        <v>21</v>
      </c>
      <c r="C43" s="22" t="s">
        <v>78</v>
      </c>
      <c r="D43" s="112"/>
      <c r="E43" s="10">
        <f t="shared" si="8"/>
        <v>4987</v>
      </c>
      <c r="F43" s="12"/>
      <c r="G43" s="12"/>
      <c r="H43" s="12"/>
      <c r="I43" s="12"/>
      <c r="J43" s="12"/>
      <c r="K43" s="12">
        <f t="shared" si="9"/>
        <v>0</v>
      </c>
      <c r="L43" s="12"/>
      <c r="M43" s="12">
        <v>-727</v>
      </c>
      <c r="N43" s="12">
        <v>727</v>
      </c>
      <c r="O43" s="12"/>
      <c r="P43" s="12"/>
      <c r="Q43" s="12">
        <v>-60</v>
      </c>
      <c r="R43" s="12"/>
      <c r="S43" s="12"/>
      <c r="T43" s="12">
        <v>60</v>
      </c>
      <c r="U43" s="12"/>
      <c r="V43" s="12">
        <v>-1789</v>
      </c>
      <c r="W43" s="12"/>
      <c r="X43" s="12"/>
      <c r="Y43" s="12">
        <v>3000</v>
      </c>
      <c r="Z43" s="12">
        <v>3654</v>
      </c>
      <c r="AA43" s="12"/>
      <c r="AB43" s="12"/>
      <c r="AC43" s="12"/>
      <c r="AD43" s="12"/>
      <c r="AE43" s="12"/>
      <c r="AF43" s="12">
        <v>122</v>
      </c>
      <c r="AG43" s="12"/>
      <c r="AH43" s="12"/>
    </row>
    <row r="44" spans="1:34" s="113" customFormat="1">
      <c r="A44" s="41" t="s">
        <v>127</v>
      </c>
      <c r="B44" s="23">
        <v>21</v>
      </c>
      <c r="C44" s="22" t="s">
        <v>78</v>
      </c>
      <c r="D44" s="112"/>
      <c r="E44" s="10">
        <f t="shared" si="8"/>
        <v>0</v>
      </c>
      <c r="F44" s="12"/>
      <c r="G44" s="12"/>
      <c r="H44" s="12"/>
      <c r="I44" s="12"/>
      <c r="J44" s="12"/>
      <c r="K44" s="12">
        <f t="shared" si="9"/>
        <v>-4020</v>
      </c>
      <c r="L44" s="12"/>
      <c r="M44" s="12">
        <v>-3000</v>
      </c>
      <c r="N44" s="12"/>
      <c r="O44" s="12"/>
      <c r="P44" s="12">
        <v>-1020</v>
      </c>
      <c r="Q44" s="12"/>
      <c r="R44" s="12"/>
      <c r="S44" s="12"/>
      <c r="T44" s="12"/>
      <c r="U44" s="12"/>
      <c r="V44" s="12">
        <v>-40</v>
      </c>
      <c r="W44" s="12"/>
      <c r="X44" s="12"/>
      <c r="Y44" s="12">
        <v>940</v>
      </c>
      <c r="Z44" s="12">
        <v>-900</v>
      </c>
      <c r="AA44" s="12"/>
      <c r="AB44" s="12"/>
      <c r="AC44" s="12">
        <v>4020</v>
      </c>
      <c r="AD44" s="12"/>
      <c r="AE44" s="12"/>
      <c r="AF44" s="12"/>
      <c r="AG44" s="12"/>
      <c r="AH44" s="12"/>
    </row>
    <row r="45" spans="1:34" s="113" customFormat="1">
      <c r="A45" s="41" t="s">
        <v>128</v>
      </c>
      <c r="B45" s="23">
        <v>21</v>
      </c>
      <c r="C45" s="22" t="s">
        <v>78</v>
      </c>
      <c r="D45" s="112"/>
      <c r="E45" s="10">
        <f t="shared" si="8"/>
        <v>1805</v>
      </c>
      <c r="F45" s="12"/>
      <c r="G45" s="12"/>
      <c r="H45" s="12"/>
      <c r="I45" s="12"/>
      <c r="J45" s="12"/>
      <c r="K45" s="12">
        <f t="shared" si="9"/>
        <v>0</v>
      </c>
      <c r="L45" s="12"/>
      <c r="M45" s="12"/>
      <c r="N45" s="12"/>
      <c r="O45" s="12"/>
      <c r="P45" s="12"/>
      <c r="Q45" s="12"/>
      <c r="R45" s="12"/>
      <c r="S45" s="12"/>
      <c r="T45" s="12">
        <v>-1500</v>
      </c>
      <c r="U45" s="12"/>
      <c r="V45" s="12">
        <v>-6099</v>
      </c>
      <c r="W45" s="12"/>
      <c r="X45" s="12">
        <v>-600</v>
      </c>
      <c r="Y45" s="12">
        <v>1400</v>
      </c>
      <c r="Z45" s="12">
        <v>999</v>
      </c>
      <c r="AA45" s="12"/>
      <c r="AB45" s="12"/>
      <c r="AC45" s="12">
        <v>7605</v>
      </c>
      <c r="AD45" s="12"/>
      <c r="AE45" s="12"/>
      <c r="AF45" s="12"/>
      <c r="AG45" s="12"/>
      <c r="AH45" s="12"/>
    </row>
    <row r="46" spans="1:34" s="113" customFormat="1">
      <c r="A46" s="41" t="s">
        <v>129</v>
      </c>
      <c r="B46" s="23">
        <v>21</v>
      </c>
      <c r="C46" s="22" t="s">
        <v>78</v>
      </c>
      <c r="D46" s="112"/>
      <c r="E46" s="10">
        <f t="shared" si="8"/>
        <v>3010</v>
      </c>
      <c r="F46" s="12"/>
      <c r="G46" s="12"/>
      <c r="H46" s="12"/>
      <c r="I46" s="12"/>
      <c r="J46" s="12"/>
      <c r="K46" s="12">
        <f t="shared" si="9"/>
        <v>3010</v>
      </c>
      <c r="L46" s="12"/>
      <c r="M46" s="12">
        <v>1653</v>
      </c>
      <c r="N46" s="12">
        <v>597</v>
      </c>
      <c r="O46" s="12"/>
      <c r="P46" s="12">
        <v>760</v>
      </c>
      <c r="Q46" s="12">
        <v>-750</v>
      </c>
      <c r="R46" s="12"/>
      <c r="S46" s="12"/>
      <c r="T46" s="12"/>
      <c r="U46" s="12"/>
      <c r="V46" s="12"/>
      <c r="W46" s="12"/>
      <c r="X46" s="12"/>
      <c r="Y46" s="12">
        <v>229</v>
      </c>
      <c r="Z46" s="12"/>
      <c r="AA46" s="12"/>
      <c r="AB46" s="12"/>
      <c r="AC46" s="12"/>
      <c r="AD46" s="12">
        <v>521</v>
      </c>
      <c r="AE46" s="12"/>
      <c r="AF46" s="12"/>
      <c r="AG46" s="12"/>
      <c r="AH46" s="12"/>
    </row>
    <row r="47" spans="1:34" s="113" customFormat="1">
      <c r="A47" s="41" t="s">
        <v>130</v>
      </c>
      <c r="B47" s="23">
        <v>21</v>
      </c>
      <c r="C47" s="22" t="s">
        <v>78</v>
      </c>
      <c r="D47" s="112"/>
      <c r="E47" s="10">
        <f t="shared" si="8"/>
        <v>118845</v>
      </c>
      <c r="F47" s="12"/>
      <c r="G47" s="12"/>
      <c r="H47" s="12"/>
      <c r="I47" s="12"/>
      <c r="J47" s="12"/>
      <c r="K47" s="12">
        <f t="shared" si="9"/>
        <v>59185</v>
      </c>
      <c r="L47" s="12"/>
      <c r="M47" s="12">
        <v>48650</v>
      </c>
      <c r="N47" s="12"/>
      <c r="O47" s="12">
        <v>49</v>
      </c>
      <c r="P47" s="12">
        <v>10486</v>
      </c>
      <c r="Q47" s="12">
        <v>3449</v>
      </c>
      <c r="R47" s="12"/>
      <c r="S47" s="12"/>
      <c r="T47" s="12"/>
      <c r="U47" s="12"/>
      <c r="V47" s="12">
        <v>51939</v>
      </c>
      <c r="W47" s="12"/>
      <c r="X47" s="12">
        <v>140</v>
      </c>
      <c r="Y47" s="12">
        <v>168</v>
      </c>
      <c r="Z47" s="12">
        <v>1379</v>
      </c>
      <c r="AA47" s="12"/>
      <c r="AB47" s="12">
        <v>294</v>
      </c>
      <c r="AC47" s="12">
        <v>1353</v>
      </c>
      <c r="AD47" s="12">
        <v>768</v>
      </c>
      <c r="AE47" s="12"/>
      <c r="AF47" s="12">
        <v>170</v>
      </c>
      <c r="AG47" s="12"/>
      <c r="AH47" s="12"/>
    </row>
    <row r="48" spans="1:34" s="113" customFormat="1">
      <c r="A48" s="41" t="s">
        <v>130</v>
      </c>
      <c r="B48" s="23">
        <v>21</v>
      </c>
      <c r="C48" s="22" t="s">
        <v>78</v>
      </c>
      <c r="D48" s="115" t="s">
        <v>120</v>
      </c>
      <c r="E48" s="10">
        <f t="shared" si="8"/>
        <v>14177</v>
      </c>
      <c r="F48" s="12"/>
      <c r="G48" s="12"/>
      <c r="H48" s="12"/>
      <c r="I48" s="12"/>
      <c r="J48" s="12"/>
      <c r="K48" s="12">
        <f t="shared" si="9"/>
        <v>8899</v>
      </c>
      <c r="L48" s="12"/>
      <c r="M48" s="12">
        <v>6651</v>
      </c>
      <c r="N48" s="12"/>
      <c r="O48" s="12"/>
      <c r="P48" s="12">
        <v>2248</v>
      </c>
      <c r="Q48" s="12"/>
      <c r="R48" s="12"/>
      <c r="S48" s="12"/>
      <c r="T48" s="12"/>
      <c r="U48" s="12">
        <v>5278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113" customFormat="1">
      <c r="A49" s="41" t="s">
        <v>130</v>
      </c>
      <c r="B49" s="23">
        <v>21</v>
      </c>
      <c r="C49" s="22" t="s">
        <v>78</v>
      </c>
      <c r="D49" s="115" t="s">
        <v>132</v>
      </c>
      <c r="E49" s="10">
        <f t="shared" si="8"/>
        <v>290</v>
      </c>
      <c r="F49" s="12"/>
      <c r="G49" s="12"/>
      <c r="H49" s="12"/>
      <c r="I49" s="12"/>
      <c r="J49" s="12"/>
      <c r="K49" s="12">
        <f t="shared" si="9"/>
        <v>290</v>
      </c>
      <c r="L49" s="12"/>
      <c r="M49" s="12"/>
      <c r="N49" s="12"/>
      <c r="O49" s="12">
        <v>174</v>
      </c>
      <c r="P49" s="12">
        <v>116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113" customFormat="1">
      <c r="A50" s="41" t="s">
        <v>133</v>
      </c>
      <c r="B50" s="23">
        <v>21</v>
      </c>
      <c r="C50" s="22" t="s">
        <v>78</v>
      </c>
      <c r="D50" s="112"/>
      <c r="E50" s="10">
        <f t="shared" si="8"/>
        <v>0</v>
      </c>
      <c r="F50" s="12"/>
      <c r="G50" s="12"/>
      <c r="H50" s="12"/>
      <c r="I50" s="12"/>
      <c r="J50" s="12"/>
      <c r="K50" s="12">
        <f t="shared" si="9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v>-11914</v>
      </c>
      <c r="W50" s="12"/>
      <c r="X50" s="12"/>
      <c r="Y50" s="12">
        <v>3917</v>
      </c>
      <c r="Z50" s="12"/>
      <c r="AA50" s="12"/>
      <c r="AB50" s="12"/>
      <c r="AC50" s="12">
        <v>4000</v>
      </c>
      <c r="AD50" s="12">
        <v>3914</v>
      </c>
      <c r="AE50" s="12"/>
      <c r="AF50" s="12">
        <v>83</v>
      </c>
      <c r="AG50" s="12"/>
      <c r="AH50" s="12"/>
    </row>
    <row r="51" spans="1:34" s="113" customFormat="1">
      <c r="A51" s="41" t="s">
        <v>108</v>
      </c>
      <c r="B51" s="23">
        <v>21</v>
      </c>
      <c r="C51" s="22" t="s">
        <v>78</v>
      </c>
      <c r="D51" s="112"/>
      <c r="E51" s="10">
        <f t="shared" si="8"/>
        <v>3000</v>
      </c>
      <c r="F51" s="12"/>
      <c r="G51" s="12"/>
      <c r="H51" s="12"/>
      <c r="I51" s="12"/>
      <c r="J51" s="12"/>
      <c r="K51" s="12">
        <f t="shared" si="9"/>
        <v>0</v>
      </c>
      <c r="L51" s="12"/>
      <c r="M51" s="12"/>
      <c r="N51" s="12"/>
      <c r="O51" s="12"/>
      <c r="P51" s="12"/>
      <c r="Q51" s="12"/>
      <c r="R51" s="12"/>
      <c r="S51" s="12">
        <v>-100</v>
      </c>
      <c r="T51" s="12">
        <v>-400</v>
      </c>
      <c r="U51" s="12"/>
      <c r="V51" s="12">
        <v>-4605</v>
      </c>
      <c r="W51" s="12"/>
      <c r="X51" s="12"/>
      <c r="Y51" s="12">
        <v>3000</v>
      </c>
      <c r="Z51" s="12">
        <v>5505</v>
      </c>
      <c r="AA51" s="12"/>
      <c r="AB51" s="12">
        <v>-400</v>
      </c>
      <c r="AC51" s="12"/>
      <c r="AD51" s="12"/>
      <c r="AE51" s="12"/>
      <c r="AF51" s="12"/>
      <c r="AG51" s="12"/>
      <c r="AH51" s="12"/>
    </row>
    <row r="52" spans="1:34" s="113" customFormat="1">
      <c r="A52" s="41" t="s">
        <v>112</v>
      </c>
      <c r="B52" s="23">
        <v>21</v>
      </c>
      <c r="C52" s="22" t="s">
        <v>90</v>
      </c>
      <c r="D52" s="112"/>
      <c r="E52" s="10">
        <f t="shared" si="8"/>
        <v>4257</v>
      </c>
      <c r="F52" s="12"/>
      <c r="G52" s="12"/>
      <c r="H52" s="12"/>
      <c r="I52" s="12"/>
      <c r="J52" s="12"/>
      <c r="K52" s="12">
        <f t="shared" si="9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>
        <v>4257</v>
      </c>
      <c r="AE52" s="12"/>
      <c r="AF52" s="12"/>
      <c r="AG52" s="12"/>
      <c r="AH52" s="12"/>
    </row>
    <row r="53" spans="1:34" s="113" customFormat="1">
      <c r="A53" s="41" t="s">
        <v>135</v>
      </c>
      <c r="B53" s="23">
        <v>21</v>
      </c>
      <c r="C53" s="22" t="s">
        <v>90</v>
      </c>
      <c r="D53" s="112"/>
      <c r="E53" s="10">
        <f t="shared" si="8"/>
        <v>0</v>
      </c>
      <c r="F53" s="12"/>
      <c r="G53" s="12"/>
      <c r="H53" s="12"/>
      <c r="I53" s="12"/>
      <c r="J53" s="12"/>
      <c r="K53" s="12">
        <f t="shared" si="9"/>
        <v>2628</v>
      </c>
      <c r="L53" s="12"/>
      <c r="M53" s="12"/>
      <c r="N53" s="12">
        <v>1913</v>
      </c>
      <c r="O53" s="12">
        <v>42</v>
      </c>
      <c r="P53" s="12">
        <v>673</v>
      </c>
      <c r="Q53" s="12">
        <v>1619</v>
      </c>
      <c r="R53" s="12"/>
      <c r="S53" s="12">
        <v>558</v>
      </c>
      <c r="T53" s="12">
        <v>262</v>
      </c>
      <c r="U53" s="12"/>
      <c r="V53" s="12">
        <v>-14000</v>
      </c>
      <c r="W53" s="12"/>
      <c r="X53" s="12">
        <v>-1000</v>
      </c>
      <c r="Y53" s="12">
        <v>3600</v>
      </c>
      <c r="Z53" s="12">
        <v>2900</v>
      </c>
      <c r="AA53" s="12"/>
      <c r="AB53" s="12">
        <v>-425</v>
      </c>
      <c r="AC53" s="12">
        <v>1157</v>
      </c>
      <c r="AD53" s="12">
        <v>2571</v>
      </c>
      <c r="AE53" s="12"/>
      <c r="AF53" s="12">
        <v>130</v>
      </c>
      <c r="AG53" s="12"/>
      <c r="AH53" s="12"/>
    </row>
    <row r="54" spans="1:34" s="113" customFormat="1">
      <c r="A54" s="41" t="s">
        <v>110</v>
      </c>
      <c r="B54" s="23">
        <v>21</v>
      </c>
      <c r="C54" s="22" t="s">
        <v>90</v>
      </c>
      <c r="D54" s="112"/>
      <c r="E54" s="10">
        <f t="shared" si="0"/>
        <v>0</v>
      </c>
      <c r="F54" s="12"/>
      <c r="G54" s="12"/>
      <c r="H54" s="12"/>
      <c r="I54" s="12"/>
      <c r="J54" s="12"/>
      <c r="K54" s="12">
        <f t="shared" si="5"/>
        <v>2643</v>
      </c>
      <c r="L54" s="12"/>
      <c r="M54" s="12">
        <v>4040</v>
      </c>
      <c r="N54" s="12">
        <v>-2065</v>
      </c>
      <c r="O54" s="12"/>
      <c r="P54" s="12">
        <v>668</v>
      </c>
      <c r="Q54" s="12">
        <v>-2250</v>
      </c>
      <c r="R54" s="12"/>
      <c r="S54" s="12"/>
      <c r="T54" s="12"/>
      <c r="U54" s="12"/>
      <c r="V54" s="12">
        <v>-2000</v>
      </c>
      <c r="W54" s="12"/>
      <c r="X54" s="12">
        <v>-673</v>
      </c>
      <c r="Y54" s="12">
        <v>300</v>
      </c>
      <c r="Z54" s="12">
        <v>900</v>
      </c>
      <c r="AA54" s="12"/>
      <c r="AB54" s="12">
        <v>1000</v>
      </c>
      <c r="AC54" s="12"/>
      <c r="AD54" s="12"/>
      <c r="AE54" s="12">
        <v>80</v>
      </c>
      <c r="AF54" s="12"/>
      <c r="AG54" s="12"/>
      <c r="AH54" s="12"/>
    </row>
    <row r="55" spans="1:34" s="113" customFormat="1">
      <c r="A55" s="41" t="s">
        <v>110</v>
      </c>
      <c r="B55" s="23">
        <v>21</v>
      </c>
      <c r="C55" s="22" t="s">
        <v>90</v>
      </c>
      <c r="D55" s="115" t="s">
        <v>120</v>
      </c>
      <c r="E55" s="10">
        <f t="shared" si="0"/>
        <v>0</v>
      </c>
      <c r="F55" s="12"/>
      <c r="G55" s="12"/>
      <c r="H55" s="12"/>
      <c r="I55" s="12"/>
      <c r="J55" s="12"/>
      <c r="K55" s="12">
        <f t="shared" si="5"/>
        <v>2000</v>
      </c>
      <c r="L55" s="12"/>
      <c r="M55" s="12">
        <v>1495</v>
      </c>
      <c r="N55" s="12"/>
      <c r="O55" s="12"/>
      <c r="P55" s="12">
        <v>505</v>
      </c>
      <c r="Q55" s="12"/>
      <c r="R55" s="12"/>
      <c r="S55" s="12"/>
      <c r="T55" s="12"/>
      <c r="U55" s="12">
        <v>-2000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113" customFormat="1">
      <c r="A56" s="41" t="s">
        <v>137</v>
      </c>
      <c r="B56" s="23">
        <v>21</v>
      </c>
      <c r="C56" s="22" t="s">
        <v>90</v>
      </c>
      <c r="D56" s="112"/>
      <c r="E56" s="10">
        <f t="shared" si="0"/>
        <v>-5790</v>
      </c>
      <c r="F56" s="12"/>
      <c r="G56" s="12"/>
      <c r="H56" s="12"/>
      <c r="I56" s="12"/>
      <c r="J56" s="12"/>
      <c r="K56" s="12">
        <f t="shared" si="5"/>
        <v>0</v>
      </c>
      <c r="L56" s="12"/>
      <c r="M56" s="12"/>
      <c r="N56" s="12"/>
      <c r="O56" s="12"/>
      <c r="P56" s="12"/>
      <c r="Q56" s="12">
        <v>-1857</v>
      </c>
      <c r="R56" s="12"/>
      <c r="S56" s="12">
        <v>20</v>
      </c>
      <c r="T56" s="12">
        <v>17</v>
      </c>
      <c r="U56" s="12"/>
      <c r="V56" s="12">
        <v>-15753</v>
      </c>
      <c r="W56" s="12"/>
      <c r="X56" s="12">
        <v>-450</v>
      </c>
      <c r="Y56" s="12">
        <v>460</v>
      </c>
      <c r="Z56" s="12">
        <v>-389</v>
      </c>
      <c r="AA56" s="12"/>
      <c r="AB56" s="12">
        <v>233</v>
      </c>
      <c r="AC56" s="12">
        <v>12000</v>
      </c>
      <c r="AD56" s="12">
        <v>-71</v>
      </c>
      <c r="AE56" s="12"/>
      <c r="AF56" s="12"/>
      <c r="AG56" s="12"/>
      <c r="AH56" s="12"/>
    </row>
    <row r="57" spans="1:34" s="113" customFormat="1">
      <c r="A57" s="41" t="s">
        <v>112</v>
      </c>
      <c r="B57" s="23">
        <v>21</v>
      </c>
      <c r="C57" s="22" t="s">
        <v>102</v>
      </c>
      <c r="D57" s="112"/>
      <c r="E57" s="10">
        <f>SUM(F57:K57,Q57:AH57)</f>
        <v>-28753</v>
      </c>
      <c r="F57" s="12"/>
      <c r="G57" s="12"/>
      <c r="H57" s="12"/>
      <c r="I57" s="12"/>
      <c r="J57" s="12"/>
      <c r="K57" s="12">
        <f t="shared" si="5"/>
        <v>-14423</v>
      </c>
      <c r="L57" s="12"/>
      <c r="M57" s="12">
        <v>-10780</v>
      </c>
      <c r="N57" s="12"/>
      <c r="O57" s="12"/>
      <c r="P57" s="12">
        <v>-3643</v>
      </c>
      <c r="Q57" s="12"/>
      <c r="R57" s="12">
        <v>-4000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-10330</v>
      </c>
      <c r="AE57" s="12"/>
      <c r="AF57" s="12"/>
      <c r="AG57" s="12"/>
      <c r="AH57" s="12"/>
    </row>
    <row r="58" spans="1:34" s="113" customFormat="1">
      <c r="A58" s="41" t="s">
        <v>134</v>
      </c>
      <c r="B58" s="23">
        <v>21</v>
      </c>
      <c r="C58" s="22" t="s">
        <v>102</v>
      </c>
      <c r="D58" s="112"/>
      <c r="E58" s="10">
        <f t="shared" si="0"/>
        <v>0</v>
      </c>
      <c r="F58" s="12"/>
      <c r="G58" s="12"/>
      <c r="H58" s="12"/>
      <c r="I58" s="12"/>
      <c r="J58" s="12"/>
      <c r="K58" s="12">
        <f t="shared" si="5"/>
        <v>-3323</v>
      </c>
      <c r="L58" s="12"/>
      <c r="M58" s="12">
        <v>-1500</v>
      </c>
      <c r="N58" s="12">
        <v>-1000</v>
      </c>
      <c r="O58" s="12">
        <v>12</v>
      </c>
      <c r="P58" s="12">
        <v>-835</v>
      </c>
      <c r="Q58" s="12">
        <v>236</v>
      </c>
      <c r="R58" s="12"/>
      <c r="S58" s="12"/>
      <c r="T58" s="12">
        <v>37</v>
      </c>
      <c r="U58" s="12"/>
      <c r="V58" s="12">
        <v>9111</v>
      </c>
      <c r="W58" s="12"/>
      <c r="X58" s="12"/>
      <c r="Y58" s="12">
        <v>-372</v>
      </c>
      <c r="Z58" s="12">
        <v>-502</v>
      </c>
      <c r="AA58" s="12"/>
      <c r="AB58" s="12">
        <v>157</v>
      </c>
      <c r="AC58" s="12">
        <v>-5603</v>
      </c>
      <c r="AD58" s="12">
        <v>498</v>
      </c>
      <c r="AE58" s="12">
        <v>-200</v>
      </c>
      <c r="AF58" s="12">
        <v>-39</v>
      </c>
      <c r="AG58" s="12"/>
      <c r="AH58" s="12"/>
    </row>
    <row r="59" spans="1:34" s="113" customFormat="1">
      <c r="A59" s="41" t="s">
        <v>138</v>
      </c>
      <c r="B59" s="23">
        <v>21</v>
      </c>
      <c r="C59" s="22" t="s">
        <v>102</v>
      </c>
      <c r="D59" s="112"/>
      <c r="E59" s="10">
        <f t="shared" si="0"/>
        <v>4230</v>
      </c>
      <c r="F59" s="12"/>
      <c r="G59" s="12"/>
      <c r="H59" s="12"/>
      <c r="I59" s="12"/>
      <c r="J59" s="12"/>
      <c r="K59" s="12">
        <f t="shared" si="5"/>
        <v>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1580</v>
      </c>
      <c r="W59" s="12"/>
      <c r="X59" s="12"/>
      <c r="Y59" s="12">
        <v>550</v>
      </c>
      <c r="Z59" s="12">
        <v>2100</v>
      </c>
      <c r="AA59" s="12"/>
      <c r="AB59" s="12"/>
      <c r="AC59" s="12"/>
      <c r="AD59" s="12"/>
      <c r="AE59" s="12"/>
      <c r="AF59" s="12"/>
      <c r="AG59" s="12"/>
      <c r="AH59" s="12"/>
    </row>
    <row r="60" spans="1:34" s="113" customFormat="1">
      <c r="A60" s="41" t="s">
        <v>139</v>
      </c>
      <c r="B60" s="23">
        <v>21</v>
      </c>
      <c r="C60" s="22" t="s">
        <v>102</v>
      </c>
      <c r="D60" s="112"/>
      <c r="E60" s="10">
        <f t="shared" si="0"/>
        <v>0</v>
      </c>
      <c r="F60" s="12"/>
      <c r="G60" s="12"/>
      <c r="H60" s="12"/>
      <c r="I60" s="12"/>
      <c r="J60" s="12"/>
      <c r="K60" s="12">
        <f t="shared" si="5"/>
        <v>0</v>
      </c>
      <c r="L60" s="12"/>
      <c r="M60" s="12">
        <v>-1800</v>
      </c>
      <c r="N60" s="12">
        <v>1800</v>
      </c>
      <c r="O60" s="12"/>
      <c r="P60" s="12"/>
      <c r="Q60" s="12">
        <v>200</v>
      </c>
      <c r="R60" s="12"/>
      <c r="S60" s="12">
        <v>35</v>
      </c>
      <c r="T60" s="12"/>
      <c r="U60" s="12"/>
      <c r="V60" s="12"/>
      <c r="W60" s="12"/>
      <c r="X60" s="12"/>
      <c r="Y60" s="12">
        <v>-235</v>
      </c>
      <c r="Z60" s="12"/>
      <c r="AA60" s="12"/>
      <c r="AB60" s="12"/>
      <c r="AC60" s="12"/>
      <c r="AD60" s="12"/>
      <c r="AE60" s="12">
        <v>-35</v>
      </c>
      <c r="AF60" s="12"/>
      <c r="AG60" s="12"/>
      <c r="AH60" s="12">
        <v>35</v>
      </c>
    </row>
    <row r="61" spans="1:34" s="113" customFormat="1">
      <c r="A61" s="41" t="s">
        <v>130</v>
      </c>
      <c r="B61" s="23">
        <v>21</v>
      </c>
      <c r="C61" s="22" t="s">
        <v>102</v>
      </c>
      <c r="D61" s="112"/>
      <c r="E61" s="10">
        <f t="shared" si="0"/>
        <v>-114406</v>
      </c>
      <c r="F61" s="12"/>
      <c r="G61" s="12"/>
      <c r="H61" s="12"/>
      <c r="I61" s="12"/>
      <c r="J61" s="12"/>
      <c r="K61" s="12">
        <f t="shared" si="5"/>
        <v>-57981</v>
      </c>
      <c r="L61" s="12"/>
      <c r="M61" s="12">
        <v>-50430</v>
      </c>
      <c r="N61" s="12">
        <v>2318</v>
      </c>
      <c r="O61" s="12">
        <v>504</v>
      </c>
      <c r="P61" s="12">
        <v>-10373</v>
      </c>
      <c r="Q61" s="12">
        <v>-2193</v>
      </c>
      <c r="R61" s="12"/>
      <c r="S61" s="12">
        <v>-1990</v>
      </c>
      <c r="T61" s="12">
        <v>-2124</v>
      </c>
      <c r="U61" s="12"/>
      <c r="V61" s="12">
        <v>-47581</v>
      </c>
      <c r="W61" s="12"/>
      <c r="X61" s="12">
        <v>-1190</v>
      </c>
      <c r="Y61" s="12">
        <v>-2768</v>
      </c>
      <c r="Z61" s="12">
        <v>-1379</v>
      </c>
      <c r="AA61" s="12"/>
      <c r="AB61" s="12">
        <v>-294</v>
      </c>
      <c r="AC61" s="12">
        <v>1882</v>
      </c>
      <c r="AD61" s="12">
        <v>1832</v>
      </c>
      <c r="AE61" s="12">
        <v>-200</v>
      </c>
      <c r="AF61" s="12">
        <v>-420</v>
      </c>
      <c r="AG61" s="12"/>
      <c r="AH61" s="12"/>
    </row>
    <row r="62" spans="1:34" s="113" customFormat="1">
      <c r="A62" s="41" t="s">
        <v>130</v>
      </c>
      <c r="B62" s="23">
        <v>21</v>
      </c>
      <c r="C62" s="22" t="s">
        <v>102</v>
      </c>
      <c r="D62" s="115" t="s">
        <v>132</v>
      </c>
      <c r="E62" s="10">
        <f t="shared" si="0"/>
        <v>-290</v>
      </c>
      <c r="F62" s="12"/>
      <c r="G62" s="12"/>
      <c r="H62" s="12"/>
      <c r="I62" s="12"/>
      <c r="J62" s="12"/>
      <c r="K62" s="12">
        <f t="shared" si="5"/>
        <v>-290</v>
      </c>
      <c r="L62" s="12"/>
      <c r="M62" s="12"/>
      <c r="N62" s="12"/>
      <c r="O62" s="12">
        <v>-174</v>
      </c>
      <c r="P62" s="12">
        <v>-116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113" customFormat="1">
      <c r="A63" s="41" t="s">
        <v>130</v>
      </c>
      <c r="B63" s="23">
        <v>21</v>
      </c>
      <c r="C63" s="22" t="s">
        <v>102</v>
      </c>
      <c r="D63" s="115" t="s">
        <v>120</v>
      </c>
      <c r="E63" s="10">
        <f t="shared" si="0"/>
        <v>-14177</v>
      </c>
      <c r="F63" s="12"/>
      <c r="G63" s="12"/>
      <c r="H63" s="12"/>
      <c r="I63" s="12"/>
      <c r="J63" s="12"/>
      <c r="K63" s="12">
        <f t="shared" si="5"/>
        <v>-8899</v>
      </c>
      <c r="L63" s="12"/>
      <c r="M63" s="12">
        <v>-6651</v>
      </c>
      <c r="N63" s="12"/>
      <c r="O63" s="12"/>
      <c r="P63" s="12">
        <v>-2248</v>
      </c>
      <c r="Q63" s="12"/>
      <c r="R63" s="12"/>
      <c r="S63" s="12"/>
      <c r="T63" s="12"/>
      <c r="U63" s="12">
        <v>-5278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113" customFormat="1">
      <c r="A64" s="41" t="s">
        <v>141</v>
      </c>
      <c r="B64" s="23">
        <v>21</v>
      </c>
      <c r="C64" s="22" t="s">
        <v>142</v>
      </c>
      <c r="D64" s="112"/>
      <c r="E64" s="10">
        <f t="shared" si="0"/>
        <v>1913</v>
      </c>
      <c r="F64" s="12"/>
      <c r="G64" s="12"/>
      <c r="H64" s="12"/>
      <c r="I64" s="12"/>
      <c r="J64" s="12"/>
      <c r="K64" s="12">
        <f t="shared" si="5"/>
        <v>0</v>
      </c>
      <c r="L64" s="12"/>
      <c r="M64" s="12"/>
      <c r="N64" s="12"/>
      <c r="O64" s="12"/>
      <c r="P64" s="12"/>
      <c r="Q64" s="12">
        <v>900</v>
      </c>
      <c r="R64" s="12"/>
      <c r="S64" s="12">
        <v>-400</v>
      </c>
      <c r="T64" s="12">
        <v>-400</v>
      </c>
      <c r="U64" s="12"/>
      <c r="V64" s="12">
        <v>1913</v>
      </c>
      <c r="W64" s="12"/>
      <c r="X64" s="12"/>
      <c r="Y64" s="12">
        <v>545</v>
      </c>
      <c r="Z64" s="12">
        <v>-245</v>
      </c>
      <c r="AA64" s="12"/>
      <c r="AB64" s="12">
        <v>-800</v>
      </c>
      <c r="AC64" s="12"/>
      <c r="AD64" s="12">
        <v>600</v>
      </c>
      <c r="AE64" s="12"/>
      <c r="AF64" s="12">
        <v>-200</v>
      </c>
      <c r="AG64" s="12"/>
      <c r="AH64" s="12"/>
    </row>
    <row r="65" spans="1:34" s="113" customFormat="1">
      <c r="A65" s="41" t="s">
        <v>117</v>
      </c>
      <c r="B65" s="23">
        <v>21</v>
      </c>
      <c r="C65" s="22" t="s">
        <v>143</v>
      </c>
      <c r="D65" s="112"/>
      <c r="E65" s="10">
        <f t="shared" si="0"/>
        <v>-1111</v>
      </c>
      <c r="F65" s="12"/>
      <c r="G65" s="12"/>
      <c r="H65" s="12"/>
      <c r="I65" s="12"/>
      <c r="J65" s="12"/>
      <c r="K65" s="12">
        <f t="shared" si="5"/>
        <v>669</v>
      </c>
      <c r="L65" s="12"/>
      <c r="M65" s="12">
        <v>500</v>
      </c>
      <c r="N65" s="12"/>
      <c r="O65" s="12"/>
      <c r="P65" s="12">
        <v>169</v>
      </c>
      <c r="Q65" s="12"/>
      <c r="R65" s="12"/>
      <c r="S65" s="12"/>
      <c r="T65" s="12">
        <v>120</v>
      </c>
      <c r="U65" s="12"/>
      <c r="V65" s="12"/>
      <c r="W65" s="12"/>
      <c r="X65" s="12">
        <v>-1900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113" customFormat="1">
      <c r="A66" s="41" t="s">
        <v>117</v>
      </c>
      <c r="B66" s="23">
        <v>21</v>
      </c>
      <c r="C66" s="22" t="s">
        <v>144</v>
      </c>
      <c r="D66" s="112"/>
      <c r="E66" s="10">
        <f t="shared" si="0"/>
        <v>-420</v>
      </c>
      <c r="F66" s="12"/>
      <c r="G66" s="12"/>
      <c r="H66" s="12"/>
      <c r="I66" s="12"/>
      <c r="J66" s="12"/>
      <c r="K66" s="12">
        <f t="shared" si="5"/>
        <v>-420</v>
      </c>
      <c r="L66" s="12"/>
      <c r="M66" s="12">
        <v>-314</v>
      </c>
      <c r="N66" s="12"/>
      <c r="O66" s="12"/>
      <c r="P66" s="12">
        <v>-106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113" customFormat="1">
      <c r="A67" s="41" t="s">
        <v>112</v>
      </c>
      <c r="B67" s="23">
        <v>21</v>
      </c>
      <c r="C67" s="22" t="s">
        <v>145</v>
      </c>
      <c r="D67" s="115" t="s">
        <v>120</v>
      </c>
      <c r="E67" s="10">
        <f t="shared" si="0"/>
        <v>-4268</v>
      </c>
      <c r="F67" s="12"/>
      <c r="G67" s="12"/>
      <c r="H67" s="12"/>
      <c r="I67" s="12"/>
      <c r="J67" s="12"/>
      <c r="K67" s="12">
        <f t="shared" si="5"/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>
        <v>-4268</v>
      </c>
      <c r="AB67" s="12"/>
      <c r="AC67" s="12"/>
      <c r="AD67" s="12"/>
      <c r="AE67" s="12"/>
      <c r="AF67" s="12"/>
      <c r="AG67" s="12"/>
      <c r="AH67" s="12"/>
    </row>
    <row r="68" spans="1:34" s="113" customFormat="1">
      <c r="A68" s="41" t="s">
        <v>117</v>
      </c>
      <c r="B68" s="23">
        <v>21</v>
      </c>
      <c r="C68" s="22" t="s">
        <v>145</v>
      </c>
      <c r="D68" s="115" t="s">
        <v>120</v>
      </c>
      <c r="E68" s="10">
        <f t="shared" si="0"/>
        <v>4268</v>
      </c>
      <c r="F68" s="12"/>
      <c r="G68" s="12"/>
      <c r="H68" s="12"/>
      <c r="I68" s="12"/>
      <c r="J68" s="12"/>
      <c r="K68" s="12">
        <f t="shared" si="5"/>
        <v>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>
        <v>4268</v>
      </c>
      <c r="AB68" s="12"/>
      <c r="AC68" s="12"/>
      <c r="AD68" s="12"/>
      <c r="AE68" s="12"/>
      <c r="AF68" s="12"/>
      <c r="AG68" s="12"/>
      <c r="AH68" s="12"/>
    </row>
    <row r="69" spans="1:34" s="113" customFormat="1">
      <c r="A69" s="41" t="s">
        <v>112</v>
      </c>
      <c r="B69" s="23">
        <v>21</v>
      </c>
      <c r="C69" s="22" t="s">
        <v>147</v>
      </c>
      <c r="D69" s="112"/>
      <c r="E69" s="10">
        <f t="shared" si="0"/>
        <v>0</v>
      </c>
      <c r="F69" s="12"/>
      <c r="G69" s="12"/>
      <c r="H69" s="12"/>
      <c r="I69" s="12"/>
      <c r="J69" s="12"/>
      <c r="K69" s="12">
        <f t="shared" si="5"/>
        <v>-769</v>
      </c>
      <c r="L69" s="12"/>
      <c r="M69" s="12"/>
      <c r="N69" s="12"/>
      <c r="O69" s="12">
        <v>-200</v>
      </c>
      <c r="P69" s="12">
        <v>-569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>
        <f>-500+1269</f>
        <v>769</v>
      </c>
      <c r="AE69" s="12"/>
      <c r="AF69" s="12"/>
      <c r="AG69" s="12"/>
      <c r="AH69" s="12"/>
    </row>
    <row r="70" spans="1:34" s="113" customFormat="1">
      <c r="A70" s="41" t="s">
        <v>148</v>
      </c>
      <c r="B70" s="23">
        <v>21</v>
      </c>
      <c r="C70" s="22" t="s">
        <v>147</v>
      </c>
      <c r="D70" s="112"/>
      <c r="E70" s="10">
        <f t="shared" si="0"/>
        <v>500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>
        <v>500</v>
      </c>
      <c r="AE70" s="12"/>
      <c r="AF70" s="12"/>
      <c r="AG70" s="12"/>
      <c r="AH70" s="12"/>
    </row>
    <row r="71" spans="1:34" s="113" customFormat="1">
      <c r="A71" s="41" t="s">
        <v>112</v>
      </c>
      <c r="B71" s="23">
        <v>21</v>
      </c>
      <c r="C71" s="22" t="s">
        <v>103</v>
      </c>
      <c r="D71" s="112"/>
      <c r="E71" s="10">
        <f t="shared" si="0"/>
        <v>4997</v>
      </c>
      <c r="F71" s="12"/>
      <c r="G71" s="12"/>
      <c r="H71" s="12"/>
      <c r="I71" s="12"/>
      <c r="J71" s="12"/>
      <c r="K71" s="12">
        <f t="shared" si="5"/>
        <v>997</v>
      </c>
      <c r="L71" s="12"/>
      <c r="M71" s="12"/>
      <c r="N71" s="12"/>
      <c r="O71" s="12"/>
      <c r="P71" s="12">
        <v>997</v>
      </c>
      <c r="Q71" s="12">
        <v>-22</v>
      </c>
      <c r="R71" s="12"/>
      <c r="S71" s="12"/>
      <c r="T71" s="12">
        <v>-2000</v>
      </c>
      <c r="U71" s="12"/>
      <c r="V71" s="12"/>
      <c r="W71" s="12"/>
      <c r="X71" s="12"/>
      <c r="Y71" s="12">
        <v>-1140</v>
      </c>
      <c r="Z71" s="12"/>
      <c r="AA71" s="12"/>
      <c r="AB71" s="12"/>
      <c r="AC71" s="12"/>
      <c r="AD71" s="12">
        <v>7140</v>
      </c>
      <c r="AE71" s="12"/>
      <c r="AF71" s="12"/>
      <c r="AG71" s="12"/>
      <c r="AH71" s="12">
        <v>22</v>
      </c>
    </row>
    <row r="72" spans="1:34" s="113" customFormat="1">
      <c r="A72" s="43" t="s">
        <v>112</v>
      </c>
      <c r="B72" s="25">
        <v>25</v>
      </c>
      <c r="C72" s="26" t="s">
        <v>113</v>
      </c>
      <c r="D72" s="135" t="s">
        <v>114</v>
      </c>
      <c r="E72" s="28">
        <f t="shared" si="0"/>
        <v>0</v>
      </c>
      <c r="F72" s="27"/>
      <c r="G72" s="27"/>
      <c r="H72" s="27"/>
      <c r="I72" s="27">
        <v>600</v>
      </c>
      <c r="J72" s="27"/>
      <c r="K72" s="27">
        <f>SUM(L72:P72)</f>
        <v>0</v>
      </c>
      <c r="L72" s="27">
        <v>415</v>
      </c>
      <c r="M72" s="27">
        <v>-415</v>
      </c>
      <c r="N72" s="27"/>
      <c r="O72" s="27"/>
      <c r="P72" s="27"/>
      <c r="Q72" s="27">
        <v>-600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1:34" s="113" customFormat="1">
      <c r="A73" s="107" t="s">
        <v>176</v>
      </c>
      <c r="B73" s="108"/>
      <c r="C73" s="109"/>
      <c r="D73" s="42"/>
      <c r="E73" s="136">
        <f t="shared" si="0"/>
        <v>0</v>
      </c>
      <c r="F73" s="110">
        <f>SUM(F74:F76)</f>
        <v>24165</v>
      </c>
      <c r="G73" s="110">
        <f t="shared" ref="G73:AH73" si="10">SUM(G74:G76)</f>
        <v>-11559</v>
      </c>
      <c r="H73" s="110">
        <f t="shared" si="10"/>
        <v>-12606</v>
      </c>
      <c r="I73" s="110">
        <f t="shared" si="10"/>
        <v>0</v>
      </c>
      <c r="J73" s="110">
        <f t="shared" si="10"/>
        <v>0</v>
      </c>
      <c r="K73" s="110">
        <f t="shared" si="10"/>
        <v>0</v>
      </c>
      <c r="L73" s="110">
        <f t="shared" si="10"/>
        <v>0</v>
      </c>
      <c r="M73" s="110">
        <f t="shared" si="10"/>
        <v>0</v>
      </c>
      <c r="N73" s="110">
        <f t="shared" si="10"/>
        <v>0</v>
      </c>
      <c r="O73" s="110">
        <f t="shared" si="10"/>
        <v>0</v>
      </c>
      <c r="P73" s="110">
        <f t="shared" si="10"/>
        <v>0</v>
      </c>
      <c r="Q73" s="110">
        <f t="shared" si="10"/>
        <v>0</v>
      </c>
      <c r="R73" s="110">
        <f t="shared" si="10"/>
        <v>0</v>
      </c>
      <c r="S73" s="110">
        <f t="shared" si="10"/>
        <v>0</v>
      </c>
      <c r="T73" s="110">
        <f t="shared" si="10"/>
        <v>0</v>
      </c>
      <c r="U73" s="110">
        <f t="shared" si="10"/>
        <v>0</v>
      </c>
      <c r="V73" s="110">
        <f t="shared" si="10"/>
        <v>-18000</v>
      </c>
      <c r="W73" s="110">
        <f t="shared" si="10"/>
        <v>0</v>
      </c>
      <c r="X73" s="110">
        <f t="shared" si="10"/>
        <v>-6000</v>
      </c>
      <c r="Y73" s="110">
        <f t="shared" si="10"/>
        <v>18000</v>
      </c>
      <c r="Z73" s="110">
        <f t="shared" si="10"/>
        <v>0</v>
      </c>
      <c r="AA73" s="110">
        <f t="shared" si="10"/>
        <v>0</v>
      </c>
      <c r="AB73" s="110">
        <f t="shared" si="10"/>
        <v>0</v>
      </c>
      <c r="AC73" s="110">
        <f t="shared" si="10"/>
        <v>0</v>
      </c>
      <c r="AD73" s="110">
        <f t="shared" si="10"/>
        <v>6000</v>
      </c>
      <c r="AE73" s="110">
        <f t="shared" si="10"/>
        <v>0</v>
      </c>
      <c r="AF73" s="110">
        <f t="shared" si="10"/>
        <v>0</v>
      </c>
      <c r="AG73" s="110">
        <f t="shared" si="10"/>
        <v>0</v>
      </c>
      <c r="AH73" s="110">
        <f t="shared" si="10"/>
        <v>0</v>
      </c>
    </row>
    <row r="74" spans="1:34" s="113" customFormat="1">
      <c r="A74" s="41" t="s">
        <v>177</v>
      </c>
      <c r="B74" s="23">
        <v>11</v>
      </c>
      <c r="C74" s="22" t="s">
        <v>178</v>
      </c>
      <c r="D74" s="115" t="s">
        <v>114</v>
      </c>
      <c r="E74" s="28">
        <f t="shared" si="0"/>
        <v>0</v>
      </c>
      <c r="F74" s="12">
        <v>19942</v>
      </c>
      <c r="G74" s="12">
        <v>-7336</v>
      </c>
      <c r="H74" s="12">
        <v>-12606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s="113" customFormat="1">
      <c r="A75" s="41" t="s">
        <v>177</v>
      </c>
      <c r="B75" s="23">
        <v>13</v>
      </c>
      <c r="C75" s="22" t="s">
        <v>178</v>
      </c>
      <c r="D75" s="115"/>
      <c r="E75" s="28">
        <f t="shared" si="0"/>
        <v>0</v>
      </c>
      <c r="F75" s="12">
        <f>4223</f>
        <v>4223</v>
      </c>
      <c r="G75" s="12">
        <v>-4223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s="113" customFormat="1" ht="15.75" thickBot="1">
      <c r="A76" s="43" t="s">
        <v>177</v>
      </c>
      <c r="B76" s="25">
        <v>21</v>
      </c>
      <c r="C76" s="26" t="s">
        <v>178</v>
      </c>
      <c r="D76" s="135" t="s">
        <v>114</v>
      </c>
      <c r="E76" s="28">
        <f t="shared" si="0"/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>
        <v>-18000</v>
      </c>
      <c r="W76" s="27"/>
      <c r="X76" s="27">
        <v>-6000</v>
      </c>
      <c r="Y76" s="27">
        <v>18000</v>
      </c>
      <c r="Z76" s="27"/>
      <c r="AA76" s="27"/>
      <c r="AB76" s="27"/>
      <c r="AC76" s="27"/>
      <c r="AD76" s="27">
        <v>6000</v>
      </c>
      <c r="AE76" s="27"/>
      <c r="AF76" s="27"/>
      <c r="AG76" s="27"/>
      <c r="AH76" s="27"/>
    </row>
    <row r="77" spans="1:34" ht="22.5" customHeight="1" thickBot="1">
      <c r="A77" s="35" t="s">
        <v>37</v>
      </c>
      <c r="B77" s="36"/>
      <c r="C77" s="37" t="s">
        <v>14</v>
      </c>
      <c r="D77" s="29"/>
      <c r="E77" s="30">
        <f>SUM(F77:K77,Q77:AH77)</f>
        <v>0</v>
      </c>
      <c r="F77" s="38"/>
      <c r="G77" s="38"/>
      <c r="H77" s="38"/>
      <c r="I77" s="38"/>
      <c r="J77" s="38"/>
      <c r="K77" s="38">
        <v>2000</v>
      </c>
      <c r="L77" s="38"/>
      <c r="M77" s="38">
        <v>1950</v>
      </c>
      <c r="N77" s="38"/>
      <c r="O77" s="38">
        <v>50</v>
      </c>
      <c r="P77" s="38"/>
      <c r="Q77" s="38">
        <v>-8050</v>
      </c>
      <c r="R77" s="38"/>
      <c r="S77" s="38">
        <v>-450</v>
      </c>
      <c r="T77" s="38">
        <v>1200</v>
      </c>
      <c r="U77" s="38"/>
      <c r="V77" s="38">
        <v>150</v>
      </c>
      <c r="W77" s="38"/>
      <c r="X77" s="38">
        <v>-1800</v>
      </c>
      <c r="Y77" s="38">
        <v>8750</v>
      </c>
      <c r="Z77" s="38">
        <v>-1000</v>
      </c>
      <c r="AA77" s="38"/>
      <c r="AB77" s="38">
        <v>-800</v>
      </c>
      <c r="AC77" s="38"/>
      <c r="AD77" s="38"/>
      <c r="AE77" s="38"/>
      <c r="AF77" s="38"/>
      <c r="AG77" s="38"/>
      <c r="AH77" s="38"/>
    </row>
    <row r="78" spans="1:34" ht="24" customHeight="1" thickBot="1">
      <c r="A78" s="35" t="s">
        <v>202</v>
      </c>
      <c r="B78" s="36"/>
      <c r="C78" s="37"/>
      <c r="D78" s="29"/>
      <c r="E78" s="30">
        <f>SUM(F78:K78,Q78:AH78)</f>
        <v>0</v>
      </c>
      <c r="F78" s="38">
        <f t="shared" ref="F78:AH78" si="11">SUM(F79:F87)</f>
        <v>0</v>
      </c>
      <c r="G78" s="38">
        <f t="shared" si="11"/>
        <v>0</v>
      </c>
      <c r="H78" s="38">
        <f t="shared" si="11"/>
        <v>0</v>
      </c>
      <c r="I78" s="38">
        <f t="shared" si="11"/>
        <v>0</v>
      </c>
      <c r="J78" s="38">
        <f t="shared" si="11"/>
        <v>0</v>
      </c>
      <c r="K78" s="38">
        <f t="shared" si="11"/>
        <v>883</v>
      </c>
      <c r="L78" s="38">
        <f t="shared" si="11"/>
        <v>0</v>
      </c>
      <c r="M78" s="38">
        <f t="shared" si="11"/>
        <v>0</v>
      </c>
      <c r="N78" s="38">
        <f t="shared" si="11"/>
        <v>660</v>
      </c>
      <c r="O78" s="38">
        <f t="shared" si="11"/>
        <v>0</v>
      </c>
      <c r="P78" s="38">
        <f t="shared" si="11"/>
        <v>223</v>
      </c>
      <c r="Q78" s="38">
        <f t="shared" si="11"/>
        <v>-2500</v>
      </c>
      <c r="R78" s="38">
        <f t="shared" si="11"/>
        <v>0</v>
      </c>
      <c r="S78" s="38">
        <f t="shared" si="11"/>
        <v>1300</v>
      </c>
      <c r="T78" s="38">
        <f t="shared" si="11"/>
        <v>-1400</v>
      </c>
      <c r="U78" s="38">
        <f t="shared" si="11"/>
        <v>0</v>
      </c>
      <c r="V78" s="38">
        <f t="shared" si="11"/>
        <v>-5483</v>
      </c>
      <c r="W78" s="38">
        <f t="shared" si="11"/>
        <v>0</v>
      </c>
      <c r="X78" s="38">
        <f t="shared" si="11"/>
        <v>-1000</v>
      </c>
      <c r="Y78" s="38">
        <f t="shared" si="11"/>
        <v>0</v>
      </c>
      <c r="Z78" s="38">
        <f t="shared" si="11"/>
        <v>5400</v>
      </c>
      <c r="AA78" s="38">
        <f t="shared" si="11"/>
        <v>0</v>
      </c>
      <c r="AB78" s="38">
        <f t="shared" si="11"/>
        <v>200</v>
      </c>
      <c r="AC78" s="38">
        <f t="shared" si="11"/>
        <v>0</v>
      </c>
      <c r="AD78" s="38">
        <f t="shared" si="11"/>
        <v>2600</v>
      </c>
      <c r="AE78" s="38">
        <f t="shared" si="11"/>
        <v>0</v>
      </c>
      <c r="AF78" s="38">
        <f t="shared" si="11"/>
        <v>0</v>
      </c>
      <c r="AG78" s="38">
        <f t="shared" si="11"/>
        <v>0</v>
      </c>
      <c r="AH78" s="38">
        <f t="shared" si="11"/>
        <v>0</v>
      </c>
    </row>
    <row r="79" spans="1:34">
      <c r="A79" s="39" t="s">
        <v>189</v>
      </c>
      <c r="B79" s="40">
        <v>21</v>
      </c>
      <c r="C79" s="120" t="s">
        <v>190</v>
      </c>
      <c r="D79" s="121"/>
      <c r="E79" s="122">
        <f>SUM(F79:K79,Q79:AH79)</f>
        <v>0</v>
      </c>
      <c r="F79" s="123"/>
      <c r="G79" s="123"/>
      <c r="H79" s="123"/>
      <c r="I79" s="123"/>
      <c r="J79" s="123"/>
      <c r="K79" s="123">
        <f>SUM(L79:P79)</f>
        <v>0</v>
      </c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-1000</v>
      </c>
      <c r="W79" s="123"/>
      <c r="X79" s="123"/>
      <c r="Y79" s="123"/>
      <c r="Z79" s="123">
        <v>3000</v>
      </c>
      <c r="AA79" s="123"/>
      <c r="AB79" s="123"/>
      <c r="AC79" s="123"/>
      <c r="AD79" s="123">
        <v>-2000</v>
      </c>
      <c r="AE79" s="123"/>
      <c r="AF79" s="123"/>
      <c r="AG79" s="123"/>
      <c r="AH79" s="123"/>
    </row>
    <row r="80" spans="1:34">
      <c r="A80" s="41" t="s">
        <v>191</v>
      </c>
      <c r="B80" s="23">
        <v>21</v>
      </c>
      <c r="C80" s="22" t="s">
        <v>190</v>
      </c>
      <c r="D80" s="112"/>
      <c r="E80" s="10">
        <f t="shared" ref="E80:E87" si="12">SUM(F80:K80,Q80:AH80)</f>
        <v>0</v>
      </c>
      <c r="F80" s="12"/>
      <c r="G80" s="12"/>
      <c r="H80" s="12"/>
      <c r="I80" s="12"/>
      <c r="J80" s="12"/>
      <c r="K80" s="12">
        <f t="shared" ref="K80:K87" si="13">SUM(L80:P80)</f>
        <v>0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>
        <v>1900</v>
      </c>
      <c r="AA80" s="12"/>
      <c r="AB80" s="12"/>
      <c r="AC80" s="12"/>
      <c r="AD80" s="12">
        <v>-1900</v>
      </c>
      <c r="AE80" s="12"/>
      <c r="AF80" s="12"/>
      <c r="AG80" s="12"/>
      <c r="AH80" s="12"/>
    </row>
    <row r="81" spans="1:34">
      <c r="A81" s="41" t="s">
        <v>192</v>
      </c>
      <c r="B81" s="23">
        <v>21</v>
      </c>
      <c r="C81" s="22" t="s">
        <v>190</v>
      </c>
      <c r="D81" s="112"/>
      <c r="E81" s="10">
        <f t="shared" si="12"/>
        <v>0</v>
      </c>
      <c r="F81" s="12"/>
      <c r="G81" s="12"/>
      <c r="H81" s="12"/>
      <c r="I81" s="12"/>
      <c r="J81" s="12"/>
      <c r="K81" s="12">
        <f t="shared" si="13"/>
        <v>0</v>
      </c>
      <c r="L81" s="12"/>
      <c r="M81" s="12"/>
      <c r="N81" s="12"/>
      <c r="O81" s="12"/>
      <c r="P81" s="12"/>
      <c r="Q81" s="12"/>
      <c r="R81" s="12"/>
      <c r="S81" s="12">
        <v>1100</v>
      </c>
      <c r="T81" s="12">
        <v>600</v>
      </c>
      <c r="U81" s="12"/>
      <c r="V81" s="12">
        <v>-1900</v>
      </c>
      <c r="W81" s="12"/>
      <c r="X81" s="12"/>
      <c r="Y81" s="12"/>
      <c r="Z81" s="12"/>
      <c r="AA81" s="12"/>
      <c r="AB81" s="12">
        <v>200</v>
      </c>
      <c r="AC81" s="12"/>
      <c r="AD81" s="12"/>
      <c r="AE81" s="12"/>
      <c r="AF81" s="12"/>
      <c r="AG81" s="12"/>
      <c r="AH81" s="12"/>
    </row>
    <row r="82" spans="1:34">
      <c r="A82" s="41" t="s">
        <v>193</v>
      </c>
      <c r="B82" s="23">
        <v>21</v>
      </c>
      <c r="C82" s="22" t="s">
        <v>194</v>
      </c>
      <c r="D82" s="112"/>
      <c r="E82" s="10">
        <f t="shared" si="12"/>
        <v>0</v>
      </c>
      <c r="F82" s="12"/>
      <c r="G82" s="12"/>
      <c r="H82" s="12"/>
      <c r="I82" s="12"/>
      <c r="J82" s="12"/>
      <c r="K82" s="12">
        <f t="shared" si="13"/>
        <v>883</v>
      </c>
      <c r="L82" s="12"/>
      <c r="M82" s="12"/>
      <c r="N82" s="12">
        <v>660</v>
      </c>
      <c r="O82" s="12"/>
      <c r="P82" s="12">
        <v>223</v>
      </c>
      <c r="Q82" s="12">
        <v>500</v>
      </c>
      <c r="R82" s="12"/>
      <c r="S82" s="12"/>
      <c r="T82" s="12">
        <v>300</v>
      </c>
      <c r="U82" s="12"/>
      <c r="V82" s="12">
        <v>-1683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>
      <c r="A83" s="41" t="s">
        <v>197</v>
      </c>
      <c r="B83" s="23">
        <v>21</v>
      </c>
      <c r="C83" s="22" t="s">
        <v>195</v>
      </c>
      <c r="D83" s="112"/>
      <c r="E83" s="10">
        <f t="shared" si="12"/>
        <v>0</v>
      </c>
      <c r="F83" s="12"/>
      <c r="G83" s="12"/>
      <c r="H83" s="12"/>
      <c r="I83" s="12"/>
      <c r="J83" s="12"/>
      <c r="K83" s="12">
        <f t="shared" si="13"/>
        <v>0</v>
      </c>
      <c r="L83" s="12"/>
      <c r="M83" s="12"/>
      <c r="N83" s="12"/>
      <c r="O83" s="12"/>
      <c r="P83" s="12"/>
      <c r="Q83" s="12">
        <v>-2000</v>
      </c>
      <c r="R83" s="12"/>
      <c r="S83" s="12"/>
      <c r="T83" s="12"/>
      <c r="U83" s="12"/>
      <c r="V83" s="12"/>
      <c r="W83" s="12"/>
      <c r="X83" s="12">
        <v>-800</v>
      </c>
      <c r="Y83" s="12"/>
      <c r="Z83" s="12">
        <v>2800</v>
      </c>
      <c r="AA83" s="12"/>
      <c r="AB83" s="12"/>
      <c r="AC83" s="12"/>
      <c r="AD83" s="12"/>
      <c r="AE83" s="12"/>
      <c r="AF83" s="12"/>
      <c r="AG83" s="12"/>
      <c r="AH83" s="12"/>
    </row>
    <row r="84" spans="1:34">
      <c r="A84" s="41" t="s">
        <v>196</v>
      </c>
      <c r="B84" s="23">
        <v>21</v>
      </c>
      <c r="C84" s="22" t="s">
        <v>198</v>
      </c>
      <c r="D84" s="112"/>
      <c r="E84" s="10">
        <f t="shared" si="12"/>
        <v>0</v>
      </c>
      <c r="F84" s="12"/>
      <c r="G84" s="12"/>
      <c r="H84" s="12"/>
      <c r="I84" s="12"/>
      <c r="J84" s="12"/>
      <c r="K84" s="12">
        <f t="shared" si="13"/>
        <v>0</v>
      </c>
      <c r="L84" s="12"/>
      <c r="M84" s="12"/>
      <c r="N84" s="12"/>
      <c r="O84" s="12"/>
      <c r="P84" s="12"/>
      <c r="Q84" s="12"/>
      <c r="R84" s="12"/>
      <c r="S84" s="12">
        <v>200</v>
      </c>
      <c r="T84" s="12"/>
      <c r="U84" s="12"/>
      <c r="V84" s="12"/>
      <c r="W84" s="12"/>
      <c r="X84" s="12">
        <v>-200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>
      <c r="A85" s="41" t="s">
        <v>193</v>
      </c>
      <c r="B85" s="23">
        <v>23</v>
      </c>
      <c r="C85" s="22" t="s">
        <v>194</v>
      </c>
      <c r="D85" s="112"/>
      <c r="E85" s="10">
        <f t="shared" si="12"/>
        <v>0</v>
      </c>
      <c r="F85" s="12"/>
      <c r="G85" s="12"/>
      <c r="H85" s="12"/>
      <c r="I85" s="12"/>
      <c r="J85" s="12"/>
      <c r="K85" s="12">
        <f t="shared" si="13"/>
        <v>0</v>
      </c>
      <c r="L85" s="12"/>
      <c r="M85" s="12"/>
      <c r="N85" s="12"/>
      <c r="O85" s="12"/>
      <c r="P85" s="12"/>
      <c r="Q85" s="12"/>
      <c r="R85" s="12"/>
      <c r="S85" s="12"/>
      <c r="T85" s="12">
        <v>-1300</v>
      </c>
      <c r="U85" s="12"/>
      <c r="V85" s="12">
        <v>-800</v>
      </c>
      <c r="W85" s="12"/>
      <c r="X85" s="12"/>
      <c r="Y85" s="12"/>
      <c r="Z85" s="12"/>
      <c r="AA85" s="12"/>
      <c r="AB85" s="12"/>
      <c r="AC85" s="12"/>
      <c r="AD85" s="12">
        <v>2100</v>
      </c>
      <c r="AE85" s="12"/>
      <c r="AF85" s="12"/>
      <c r="AG85" s="12"/>
      <c r="AH85" s="12"/>
    </row>
    <row r="86" spans="1:34">
      <c r="A86" s="41" t="s">
        <v>199</v>
      </c>
      <c r="B86" s="23">
        <v>23</v>
      </c>
      <c r="C86" s="22" t="s">
        <v>200</v>
      </c>
      <c r="D86" s="112"/>
      <c r="E86" s="10">
        <f t="shared" si="12"/>
        <v>0</v>
      </c>
      <c r="F86" s="12"/>
      <c r="G86" s="12"/>
      <c r="H86" s="12"/>
      <c r="I86" s="12"/>
      <c r="J86" s="12"/>
      <c r="K86" s="12">
        <f t="shared" si="13"/>
        <v>0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>
        <v>2300</v>
      </c>
      <c r="W86" s="12"/>
      <c r="X86" s="12"/>
      <c r="Y86" s="12"/>
      <c r="Z86" s="12">
        <v>-2300</v>
      </c>
      <c r="AA86" s="12"/>
      <c r="AB86" s="12"/>
      <c r="AC86" s="12"/>
      <c r="AD86" s="12"/>
      <c r="AE86" s="12"/>
      <c r="AF86" s="12"/>
      <c r="AG86" s="12"/>
      <c r="AH86" s="12"/>
    </row>
    <row r="87" spans="1:34" ht="15.75" thickBot="1">
      <c r="A87" s="43" t="s">
        <v>201</v>
      </c>
      <c r="B87" s="25">
        <v>23</v>
      </c>
      <c r="C87" s="26" t="s">
        <v>200</v>
      </c>
      <c r="D87" s="143"/>
      <c r="E87" s="28">
        <f t="shared" si="12"/>
        <v>0</v>
      </c>
      <c r="F87" s="27"/>
      <c r="G87" s="27"/>
      <c r="H87" s="27"/>
      <c r="I87" s="27"/>
      <c r="J87" s="27"/>
      <c r="K87" s="27">
        <f t="shared" si="13"/>
        <v>0</v>
      </c>
      <c r="L87" s="27"/>
      <c r="M87" s="27"/>
      <c r="N87" s="27"/>
      <c r="O87" s="27"/>
      <c r="P87" s="27"/>
      <c r="Q87" s="27">
        <v>-1000</v>
      </c>
      <c r="R87" s="27"/>
      <c r="S87" s="27"/>
      <c r="T87" s="27">
        <v>-1000</v>
      </c>
      <c r="U87" s="27"/>
      <c r="V87" s="27">
        <v>-2400</v>
      </c>
      <c r="W87" s="27"/>
      <c r="X87" s="27"/>
      <c r="Y87" s="27"/>
      <c r="Z87" s="27"/>
      <c r="AA87" s="27"/>
      <c r="AB87" s="27"/>
      <c r="AC87" s="27"/>
      <c r="AD87" s="27">
        <v>4400</v>
      </c>
      <c r="AE87" s="27"/>
      <c r="AF87" s="27"/>
      <c r="AG87" s="27"/>
      <c r="AH87" s="27"/>
    </row>
    <row r="88" spans="1:34" ht="24.75" customHeight="1" thickBot="1">
      <c r="A88" s="35" t="s">
        <v>149</v>
      </c>
      <c r="B88" s="36"/>
      <c r="C88" s="37"/>
      <c r="D88" s="29"/>
      <c r="E88" s="30">
        <f>SUM(E16:E76)</f>
        <v>0</v>
      </c>
      <c r="F88" s="38">
        <f>SUM(F89:F90)</f>
        <v>0</v>
      </c>
      <c r="G88" s="38"/>
      <c r="H88" s="38"/>
      <c r="I88" s="38">
        <f t="shared" ref="I88:AH88" si="14">SUM(I89:I90)</f>
        <v>-100</v>
      </c>
      <c r="J88" s="38">
        <f t="shared" si="14"/>
        <v>0</v>
      </c>
      <c r="K88" s="38">
        <f t="shared" si="14"/>
        <v>0</v>
      </c>
      <c r="L88" s="38">
        <f t="shared" si="14"/>
        <v>2169</v>
      </c>
      <c r="M88" s="38">
        <f t="shared" si="14"/>
        <v>-2169</v>
      </c>
      <c r="N88" s="38">
        <f t="shared" si="14"/>
        <v>0</v>
      </c>
      <c r="O88" s="38">
        <f t="shared" si="14"/>
        <v>0</v>
      </c>
      <c r="P88" s="38">
        <f t="shared" si="14"/>
        <v>0</v>
      </c>
      <c r="Q88" s="38">
        <f t="shared" si="14"/>
        <v>-613</v>
      </c>
      <c r="R88" s="38">
        <f t="shared" si="14"/>
        <v>0</v>
      </c>
      <c r="S88" s="38">
        <f t="shared" si="14"/>
        <v>405</v>
      </c>
      <c r="T88" s="38">
        <f t="shared" si="14"/>
        <v>0</v>
      </c>
      <c r="U88" s="38">
        <f t="shared" si="14"/>
        <v>0</v>
      </c>
      <c r="V88" s="38">
        <f t="shared" si="14"/>
        <v>0</v>
      </c>
      <c r="W88" s="38">
        <f t="shared" si="14"/>
        <v>0</v>
      </c>
      <c r="X88" s="38">
        <f t="shared" si="14"/>
        <v>804</v>
      </c>
      <c r="Y88" s="38">
        <f t="shared" si="14"/>
        <v>72</v>
      </c>
      <c r="Z88" s="38">
        <f t="shared" si="14"/>
        <v>0</v>
      </c>
      <c r="AA88" s="38">
        <f t="shared" si="14"/>
        <v>0</v>
      </c>
      <c r="AB88" s="38">
        <f t="shared" si="14"/>
        <v>222</v>
      </c>
      <c r="AC88" s="38">
        <f t="shared" si="14"/>
        <v>-139</v>
      </c>
      <c r="AD88" s="38">
        <f t="shared" si="14"/>
        <v>-651</v>
      </c>
      <c r="AE88" s="38">
        <f t="shared" si="14"/>
        <v>0</v>
      </c>
      <c r="AF88" s="38">
        <f t="shared" si="14"/>
        <v>0</v>
      </c>
      <c r="AG88" s="38">
        <f t="shared" si="14"/>
        <v>0</v>
      </c>
      <c r="AH88" s="38">
        <f t="shared" si="14"/>
        <v>0</v>
      </c>
    </row>
    <row r="89" spans="1:34">
      <c r="A89" s="39" t="s">
        <v>116</v>
      </c>
      <c r="B89" s="40">
        <v>21</v>
      </c>
      <c r="C89" s="120" t="s">
        <v>14</v>
      </c>
      <c r="D89" s="121"/>
      <c r="E89" s="122">
        <f t="shared" si="0"/>
        <v>0</v>
      </c>
      <c r="F89" s="123"/>
      <c r="G89" s="123"/>
      <c r="H89" s="123"/>
      <c r="I89" s="123"/>
      <c r="J89" s="123"/>
      <c r="K89" s="123">
        <f>SUM(L89:P89)</f>
        <v>0</v>
      </c>
      <c r="L89" s="123">
        <v>2169</v>
      </c>
      <c r="M89" s="123">
        <v>-2169</v>
      </c>
      <c r="N89" s="123"/>
      <c r="O89" s="123"/>
      <c r="P89" s="123"/>
      <c r="Q89" s="123">
        <v>-613</v>
      </c>
      <c r="R89" s="123"/>
      <c r="S89" s="123">
        <v>65</v>
      </c>
      <c r="T89" s="123"/>
      <c r="U89" s="123"/>
      <c r="V89" s="123"/>
      <c r="W89" s="123"/>
      <c r="X89" s="123">
        <v>354</v>
      </c>
      <c r="Y89" s="123">
        <v>72</v>
      </c>
      <c r="Z89" s="123"/>
      <c r="AA89" s="123"/>
      <c r="AB89" s="123">
        <v>122</v>
      </c>
      <c r="AC89" s="123"/>
      <c r="AD89" s="123"/>
      <c r="AE89" s="123"/>
      <c r="AF89" s="123"/>
      <c r="AG89" s="123"/>
      <c r="AH89" s="123"/>
    </row>
    <row r="90" spans="1:34" ht="15.75" thickBot="1">
      <c r="A90" s="103" t="s">
        <v>151</v>
      </c>
      <c r="B90" s="104">
        <v>21</v>
      </c>
      <c r="C90" s="105" t="s">
        <v>150</v>
      </c>
      <c r="D90" s="119"/>
      <c r="E90" s="114">
        <f t="shared" si="0"/>
        <v>0</v>
      </c>
      <c r="F90" s="106"/>
      <c r="G90" s="106"/>
      <c r="H90" s="106"/>
      <c r="I90" s="106">
        <v>-100</v>
      </c>
      <c r="J90" s="106"/>
      <c r="K90" s="106">
        <f>SUM(L90:P90)</f>
        <v>0</v>
      </c>
      <c r="L90" s="106"/>
      <c r="M90" s="106"/>
      <c r="N90" s="106"/>
      <c r="O90" s="106"/>
      <c r="P90" s="106"/>
      <c r="Q90" s="114"/>
      <c r="R90" s="114"/>
      <c r="S90" s="114">
        <v>340</v>
      </c>
      <c r="T90" s="114"/>
      <c r="U90" s="114"/>
      <c r="V90" s="114"/>
      <c r="W90" s="114"/>
      <c r="X90" s="114">
        <v>450</v>
      </c>
      <c r="Y90" s="114"/>
      <c r="Z90" s="114"/>
      <c r="AA90" s="114"/>
      <c r="AB90" s="114">
        <v>100</v>
      </c>
      <c r="AC90" s="114">
        <v>-139</v>
      </c>
      <c r="AD90" s="114">
        <f>-790+139</f>
        <v>-651</v>
      </c>
      <c r="AE90" s="114"/>
      <c r="AF90" s="114"/>
      <c r="AG90" s="114"/>
      <c r="AH90" s="114"/>
    </row>
    <row r="91" spans="1:34" s="1" customFormat="1"/>
  </sheetData>
  <autoFilter ref="A3:AH90">
    <filterColumn colId="1"/>
    <filterColumn colId="2"/>
    <filterColumn colId="3"/>
  </autoFilter>
  <pageMargins left="0.70866141732283472" right="0.70866141732283472" top="0.74803149606299213" bottom="0.74803149606299213" header="0.31496062992125984" footer="0.31496062992125984"/>
  <pageSetup paperSize="9" scale="75" firstPageNumber="11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6" sqref="J6"/>
    </sheetView>
  </sheetViews>
  <sheetFormatPr defaultRowHeight="15"/>
  <cols>
    <col min="1" max="1" width="22" style="2" customWidth="1"/>
    <col min="2" max="2" width="8.42578125" style="2" bestFit="1" customWidth="1"/>
    <col min="3" max="3" width="8.42578125" style="124" bestFit="1" customWidth="1"/>
    <col min="4" max="4" width="5.7109375" style="124" bestFit="1" customWidth="1"/>
    <col min="5" max="5" width="6.7109375" style="2" bestFit="1" customWidth="1"/>
    <col min="6" max="6" width="7" style="2" bestFit="1" customWidth="1"/>
    <col min="7" max="9" width="7.85546875" style="2" bestFit="1" customWidth="1"/>
    <col min="10" max="10" width="6.42578125" style="2" bestFit="1" customWidth="1"/>
    <col min="11" max="11" width="4.85546875" style="2" bestFit="1" customWidth="1"/>
    <col min="12" max="12" width="6.85546875" style="2" bestFit="1" customWidth="1"/>
    <col min="13" max="13" width="6.7109375" style="2" bestFit="1" customWidth="1"/>
    <col min="14" max="14" width="5.85546875" style="2" bestFit="1" customWidth="1"/>
    <col min="15" max="17" width="7.85546875" style="2" bestFit="1" customWidth="1"/>
    <col min="18" max="18" width="7.85546875" style="2" customWidth="1"/>
    <col min="19" max="19" width="6.5703125" style="2" bestFit="1" customWidth="1"/>
    <col min="20" max="16384" width="9.140625" style="2"/>
  </cols>
  <sheetData>
    <row r="2" spans="1:19" ht="15.75">
      <c r="A2" s="144" t="s">
        <v>175</v>
      </c>
    </row>
    <row r="4" spans="1:19" ht="87.75" customHeight="1">
      <c r="A4" s="154" t="s">
        <v>152</v>
      </c>
      <c r="B4" s="152" t="s">
        <v>211</v>
      </c>
      <c r="C4" s="129" t="s">
        <v>10</v>
      </c>
      <c r="D4" s="129" t="s">
        <v>16</v>
      </c>
      <c r="E4" s="129" t="s">
        <v>156</v>
      </c>
      <c r="F4" s="129" t="s">
        <v>157</v>
      </c>
      <c r="G4" s="129" t="s">
        <v>158</v>
      </c>
      <c r="H4" s="129" t="s">
        <v>17</v>
      </c>
      <c r="I4" s="129" t="s">
        <v>159</v>
      </c>
      <c r="J4" s="129" t="s">
        <v>153</v>
      </c>
      <c r="K4" s="129" t="s">
        <v>77</v>
      </c>
      <c r="L4" s="129" t="s">
        <v>160</v>
      </c>
      <c r="M4" s="129" t="s">
        <v>161</v>
      </c>
      <c r="N4" s="129" t="s">
        <v>162</v>
      </c>
      <c r="O4" s="129" t="s">
        <v>72</v>
      </c>
      <c r="P4" s="129" t="s">
        <v>163</v>
      </c>
      <c r="Q4" s="129" t="s">
        <v>19</v>
      </c>
      <c r="R4" s="129" t="s">
        <v>121</v>
      </c>
      <c r="S4" s="129" t="s">
        <v>207</v>
      </c>
    </row>
    <row r="5" spans="1:19">
      <c r="A5" s="155"/>
      <c r="B5" s="153"/>
      <c r="C5" s="148">
        <v>5002</v>
      </c>
      <c r="D5" s="148">
        <v>505</v>
      </c>
      <c r="E5" s="149">
        <v>506</v>
      </c>
      <c r="F5" s="148">
        <v>5005</v>
      </c>
      <c r="G5" s="149">
        <v>5500</v>
      </c>
      <c r="H5" s="149">
        <v>5504</v>
      </c>
      <c r="I5" s="149">
        <v>5511</v>
      </c>
      <c r="J5" s="149">
        <v>5513</v>
      </c>
      <c r="K5" s="149">
        <v>5514</v>
      </c>
      <c r="L5" s="149">
        <v>5515</v>
      </c>
      <c r="M5" s="149">
        <v>5521</v>
      </c>
      <c r="N5" s="149">
        <v>5522</v>
      </c>
      <c r="O5" s="149">
        <v>5524</v>
      </c>
      <c r="P5" s="149">
        <v>5525</v>
      </c>
      <c r="Q5" s="149">
        <v>5532</v>
      </c>
      <c r="R5" s="149">
        <v>5539</v>
      </c>
      <c r="S5" s="149">
        <v>601</v>
      </c>
    </row>
    <row r="6" spans="1:19" s="124" customFormat="1" ht="33.75" customHeight="1">
      <c r="A6" s="134"/>
      <c r="B6" s="130">
        <f t="shared" ref="B6:S6" si="0">SUM(B7:B41)</f>
        <v>0</v>
      </c>
      <c r="C6" s="130">
        <f t="shared" si="0"/>
        <v>-4730</v>
      </c>
      <c r="D6" s="130">
        <f t="shared" si="0"/>
        <v>100</v>
      </c>
      <c r="E6" s="130">
        <f t="shared" si="0"/>
        <v>897</v>
      </c>
      <c r="F6" s="130">
        <f t="shared" si="0"/>
        <v>7300</v>
      </c>
      <c r="G6" s="130">
        <f t="shared" si="0"/>
        <v>-4762</v>
      </c>
      <c r="H6" s="130">
        <f t="shared" si="0"/>
        <v>4922</v>
      </c>
      <c r="I6" s="130">
        <f t="shared" si="0"/>
        <v>-40850</v>
      </c>
      <c r="J6" s="130">
        <f t="shared" si="0"/>
        <v>-3143</v>
      </c>
      <c r="K6" s="130">
        <f t="shared" si="0"/>
        <v>627</v>
      </c>
      <c r="L6" s="130">
        <f t="shared" si="0"/>
        <v>23992</v>
      </c>
      <c r="M6" s="130">
        <f t="shared" si="0"/>
        <v>-7960</v>
      </c>
      <c r="N6" s="130">
        <f t="shared" si="0"/>
        <v>1912</v>
      </c>
      <c r="O6" s="130">
        <f t="shared" si="0"/>
        <v>14264</v>
      </c>
      <c r="P6" s="130">
        <f t="shared" si="0"/>
        <v>-420</v>
      </c>
      <c r="Q6" s="130">
        <f t="shared" si="0"/>
        <v>7827</v>
      </c>
      <c r="R6" s="130">
        <f t="shared" si="0"/>
        <v>-66</v>
      </c>
      <c r="S6" s="130">
        <f t="shared" si="0"/>
        <v>90</v>
      </c>
    </row>
    <row r="7" spans="1:19">
      <c r="A7" s="131" t="s">
        <v>53</v>
      </c>
      <c r="B7" s="130">
        <f t="shared" ref="B7:B35" si="1">SUM(C7:S7)</f>
        <v>0</v>
      </c>
      <c r="C7" s="132">
        <v>-65</v>
      </c>
      <c r="D7" s="132"/>
      <c r="E7" s="132"/>
      <c r="F7" s="132">
        <v>65</v>
      </c>
      <c r="G7" s="132"/>
      <c r="H7" s="132"/>
      <c r="I7" s="132">
        <v>507</v>
      </c>
      <c r="J7" s="132"/>
      <c r="K7" s="132">
        <v>-100</v>
      </c>
      <c r="L7" s="132">
        <v>-214</v>
      </c>
      <c r="M7" s="132"/>
      <c r="N7" s="132">
        <v>173</v>
      </c>
      <c r="O7" s="132">
        <v>-366</v>
      </c>
      <c r="P7" s="132"/>
      <c r="Q7" s="132"/>
      <c r="R7" s="132"/>
      <c r="S7" s="132"/>
    </row>
    <row r="8" spans="1:19">
      <c r="A8" s="131" t="s">
        <v>54</v>
      </c>
      <c r="B8" s="130">
        <f t="shared" si="1"/>
        <v>3930</v>
      </c>
      <c r="C8" s="132">
        <v>2940</v>
      </c>
      <c r="D8" s="132"/>
      <c r="E8" s="132">
        <v>990</v>
      </c>
      <c r="F8" s="132"/>
      <c r="G8" s="132"/>
      <c r="H8" s="132"/>
      <c r="I8" s="132">
        <v>-5482</v>
      </c>
      <c r="J8" s="132">
        <v>-500</v>
      </c>
      <c r="K8" s="132"/>
      <c r="L8" s="132"/>
      <c r="M8" s="132"/>
      <c r="N8" s="132"/>
      <c r="O8" s="132">
        <v>5982</v>
      </c>
      <c r="P8" s="132"/>
      <c r="Q8" s="132"/>
      <c r="R8" s="132"/>
      <c r="S8" s="132"/>
    </row>
    <row r="9" spans="1:19">
      <c r="A9" s="131" t="s">
        <v>165</v>
      </c>
      <c r="B9" s="130">
        <f t="shared" si="1"/>
        <v>0</v>
      </c>
      <c r="C9" s="132"/>
      <c r="D9" s="132"/>
      <c r="E9" s="132"/>
      <c r="F9" s="132"/>
      <c r="G9" s="132">
        <v>65</v>
      </c>
      <c r="H9" s="132">
        <v>175</v>
      </c>
      <c r="I9" s="132">
        <v>-2817</v>
      </c>
      <c r="J9" s="132">
        <v>-200</v>
      </c>
      <c r="K9" s="132">
        <v>200</v>
      </c>
      <c r="L9" s="132">
        <v>130</v>
      </c>
      <c r="M9" s="132"/>
      <c r="N9" s="132">
        <v>-130</v>
      </c>
      <c r="O9" s="132">
        <v>2399</v>
      </c>
      <c r="P9" s="132">
        <v>168</v>
      </c>
      <c r="Q9" s="132"/>
      <c r="R9" s="132">
        <v>10</v>
      </c>
      <c r="S9" s="132"/>
    </row>
    <row r="10" spans="1:19">
      <c r="A10" s="131" t="s">
        <v>166</v>
      </c>
      <c r="B10" s="130">
        <f t="shared" si="1"/>
        <v>0</v>
      </c>
      <c r="C10" s="132">
        <v>-575</v>
      </c>
      <c r="D10" s="132"/>
      <c r="E10" s="132"/>
      <c r="F10" s="132">
        <v>575</v>
      </c>
      <c r="G10" s="132">
        <v>-330</v>
      </c>
      <c r="H10" s="132">
        <v>-878</v>
      </c>
      <c r="I10" s="132">
        <v>1605</v>
      </c>
      <c r="J10" s="132">
        <v>-393</v>
      </c>
      <c r="K10" s="132">
        <v>180</v>
      </c>
      <c r="L10" s="132"/>
      <c r="M10" s="132"/>
      <c r="N10" s="132"/>
      <c r="O10" s="132"/>
      <c r="P10" s="132">
        <v>-149</v>
      </c>
      <c r="Q10" s="132">
        <v>15</v>
      </c>
      <c r="R10" s="132">
        <v>-50</v>
      </c>
      <c r="S10" s="132"/>
    </row>
    <row r="11" spans="1:19">
      <c r="A11" s="131" t="s">
        <v>55</v>
      </c>
      <c r="B11" s="130">
        <f t="shared" si="1"/>
        <v>0</v>
      </c>
      <c r="C11" s="132"/>
      <c r="D11" s="132"/>
      <c r="E11" s="132"/>
      <c r="F11" s="132"/>
      <c r="G11" s="132"/>
      <c r="H11" s="132">
        <v>75</v>
      </c>
      <c r="I11" s="132">
        <v>-400</v>
      </c>
      <c r="J11" s="132">
        <v>-140</v>
      </c>
      <c r="K11" s="132">
        <v>335</v>
      </c>
      <c r="L11" s="132">
        <v>100</v>
      </c>
      <c r="M11" s="132"/>
      <c r="N11" s="132"/>
      <c r="O11" s="132"/>
      <c r="P11" s="132">
        <v>130</v>
      </c>
      <c r="Q11" s="132"/>
      <c r="R11" s="132">
        <v>-100</v>
      </c>
      <c r="S11" s="132"/>
    </row>
    <row r="12" spans="1:19">
      <c r="A12" s="131" t="s">
        <v>167</v>
      </c>
      <c r="B12" s="130">
        <f t="shared" si="1"/>
        <v>0</v>
      </c>
      <c r="C12" s="132">
        <v>-600</v>
      </c>
      <c r="D12" s="132"/>
      <c r="E12" s="132"/>
      <c r="F12" s="132">
        <v>600</v>
      </c>
      <c r="G12" s="132">
        <v>-60</v>
      </c>
      <c r="H12" s="132">
        <v>125</v>
      </c>
      <c r="I12" s="132">
        <v>-970</v>
      </c>
      <c r="J12" s="132">
        <v>-125</v>
      </c>
      <c r="K12" s="132"/>
      <c r="L12" s="132">
        <v>610</v>
      </c>
      <c r="M12" s="132"/>
      <c r="N12" s="132">
        <v>120</v>
      </c>
      <c r="O12" s="132">
        <v>400</v>
      </c>
      <c r="P12" s="132">
        <v>-100</v>
      </c>
      <c r="Q12" s="132"/>
      <c r="R12" s="132"/>
      <c r="S12" s="132"/>
    </row>
    <row r="13" spans="1:19">
      <c r="A13" s="131" t="s">
        <v>56</v>
      </c>
      <c r="B13" s="130">
        <f t="shared" si="1"/>
        <v>0</v>
      </c>
      <c r="C13" s="132">
        <v>-2210</v>
      </c>
      <c r="D13" s="132"/>
      <c r="E13" s="132"/>
      <c r="F13" s="132">
        <v>2210</v>
      </c>
      <c r="G13" s="132">
        <v>-1000</v>
      </c>
      <c r="H13" s="132">
        <v>-200</v>
      </c>
      <c r="I13" s="132">
        <v>-2400</v>
      </c>
      <c r="J13" s="132"/>
      <c r="K13" s="132"/>
      <c r="L13" s="132">
        <v>260</v>
      </c>
      <c r="M13" s="132"/>
      <c r="N13" s="132"/>
      <c r="O13" s="132">
        <v>2900</v>
      </c>
      <c r="P13" s="132">
        <v>-500</v>
      </c>
      <c r="Q13" s="132">
        <v>940</v>
      </c>
      <c r="R13" s="132"/>
      <c r="S13" s="132"/>
    </row>
    <row r="14" spans="1:19">
      <c r="A14" s="131" t="s">
        <v>155</v>
      </c>
      <c r="B14" s="130">
        <f t="shared" si="1"/>
        <v>0</v>
      </c>
      <c r="C14" s="132">
        <v>-280</v>
      </c>
      <c r="D14" s="132"/>
      <c r="E14" s="132"/>
      <c r="F14" s="132">
        <v>280</v>
      </c>
      <c r="G14" s="132">
        <v>40</v>
      </c>
      <c r="H14" s="132">
        <v>158</v>
      </c>
      <c r="I14" s="132">
        <v>912</v>
      </c>
      <c r="J14" s="132"/>
      <c r="K14" s="132">
        <v>-100</v>
      </c>
      <c r="L14" s="132">
        <v>-400</v>
      </c>
      <c r="M14" s="132"/>
      <c r="N14" s="132">
        <v>50</v>
      </c>
      <c r="O14" s="132"/>
      <c r="P14" s="132">
        <v>-500</v>
      </c>
      <c r="Q14" s="132">
        <v>-130</v>
      </c>
      <c r="R14" s="132">
        <v>-30</v>
      </c>
      <c r="S14" s="132"/>
    </row>
    <row r="15" spans="1:19">
      <c r="A15" s="131" t="s">
        <v>57</v>
      </c>
      <c r="B15" s="130">
        <f t="shared" si="1"/>
        <v>0</v>
      </c>
      <c r="C15" s="132"/>
      <c r="D15" s="132"/>
      <c r="E15" s="132"/>
      <c r="F15" s="132"/>
      <c r="G15" s="132"/>
      <c r="H15" s="132">
        <v>-85</v>
      </c>
      <c r="I15" s="132">
        <v>-720</v>
      </c>
      <c r="J15" s="132">
        <v>-130</v>
      </c>
      <c r="K15" s="132">
        <v>20</v>
      </c>
      <c r="L15" s="132">
        <v>815</v>
      </c>
      <c r="M15" s="132"/>
      <c r="N15" s="132">
        <v>100</v>
      </c>
      <c r="O15" s="132"/>
      <c r="P15" s="132"/>
      <c r="Q15" s="132"/>
      <c r="R15" s="132"/>
      <c r="S15" s="132"/>
    </row>
    <row r="16" spans="1:19">
      <c r="A16" s="131" t="s">
        <v>168</v>
      </c>
      <c r="B16" s="130">
        <f t="shared" si="1"/>
        <v>0</v>
      </c>
      <c r="C16" s="132">
        <v>-160</v>
      </c>
      <c r="D16" s="132"/>
      <c r="E16" s="132"/>
      <c r="F16" s="132">
        <v>160</v>
      </c>
      <c r="G16" s="132"/>
      <c r="H16" s="132">
        <v>25</v>
      </c>
      <c r="I16" s="132">
        <v>-1454</v>
      </c>
      <c r="J16" s="132"/>
      <c r="K16" s="132"/>
      <c r="L16" s="132">
        <v>1100</v>
      </c>
      <c r="M16" s="132"/>
      <c r="N16" s="132">
        <v>329</v>
      </c>
      <c r="O16" s="132"/>
      <c r="P16" s="132"/>
      <c r="Q16" s="132"/>
      <c r="R16" s="132"/>
      <c r="S16" s="132"/>
    </row>
    <row r="17" spans="1:19">
      <c r="A17" s="131" t="s">
        <v>59</v>
      </c>
      <c r="B17" s="130">
        <f t="shared" si="1"/>
        <v>0</v>
      </c>
      <c r="C17" s="132">
        <v>-100</v>
      </c>
      <c r="D17" s="132">
        <v>100</v>
      </c>
      <c r="E17" s="132"/>
      <c r="F17" s="132"/>
      <c r="G17" s="132"/>
      <c r="H17" s="132"/>
      <c r="I17" s="132">
        <v>-8575</v>
      </c>
      <c r="J17" s="132"/>
      <c r="K17" s="132">
        <v>-260</v>
      </c>
      <c r="L17" s="132">
        <v>1410</v>
      </c>
      <c r="M17" s="132">
        <v>7250</v>
      </c>
      <c r="N17" s="132"/>
      <c r="O17" s="132"/>
      <c r="P17" s="132"/>
      <c r="Q17" s="132"/>
      <c r="R17" s="132">
        <v>175</v>
      </c>
      <c r="S17" s="132"/>
    </row>
    <row r="18" spans="1:19">
      <c r="A18" s="131" t="s">
        <v>169</v>
      </c>
      <c r="B18" s="130">
        <f t="shared" si="1"/>
        <v>1000</v>
      </c>
      <c r="C18" s="132"/>
      <c r="D18" s="132"/>
      <c r="E18" s="132"/>
      <c r="F18" s="132"/>
      <c r="G18" s="132">
        <v>-180</v>
      </c>
      <c r="H18" s="132"/>
      <c r="I18" s="132">
        <v>1680</v>
      </c>
      <c r="J18" s="132"/>
      <c r="K18" s="132"/>
      <c r="L18" s="132">
        <v>-600</v>
      </c>
      <c r="M18" s="132"/>
      <c r="N18" s="132">
        <v>200</v>
      </c>
      <c r="O18" s="132"/>
      <c r="P18" s="132">
        <v>-100</v>
      </c>
      <c r="Q18" s="132"/>
      <c r="R18" s="132"/>
      <c r="S18" s="132"/>
    </row>
    <row r="19" spans="1:19">
      <c r="A19" s="131" t="s">
        <v>60</v>
      </c>
      <c r="B19" s="130">
        <f t="shared" si="1"/>
        <v>1300</v>
      </c>
      <c r="C19" s="132"/>
      <c r="D19" s="132"/>
      <c r="E19" s="132"/>
      <c r="F19" s="132"/>
      <c r="G19" s="132"/>
      <c r="H19" s="132">
        <v>339</v>
      </c>
      <c r="I19" s="132">
        <v>-2000</v>
      </c>
      <c r="J19" s="132"/>
      <c r="K19" s="132"/>
      <c r="L19" s="132">
        <v>700</v>
      </c>
      <c r="M19" s="132">
        <v>1300</v>
      </c>
      <c r="N19" s="132">
        <v>300</v>
      </c>
      <c r="O19" s="132"/>
      <c r="P19" s="132"/>
      <c r="Q19" s="132">
        <v>600</v>
      </c>
      <c r="R19" s="132">
        <v>61</v>
      </c>
      <c r="S19" s="132"/>
    </row>
    <row r="20" spans="1:19">
      <c r="A20" s="131" t="s">
        <v>61</v>
      </c>
      <c r="B20" s="130">
        <f t="shared" si="1"/>
        <v>0</v>
      </c>
      <c r="C20" s="132">
        <v>-180</v>
      </c>
      <c r="D20" s="132"/>
      <c r="E20" s="132"/>
      <c r="F20" s="132">
        <v>180</v>
      </c>
      <c r="G20" s="132">
        <v>350</v>
      </c>
      <c r="H20" s="132"/>
      <c r="I20" s="132">
        <v>550</v>
      </c>
      <c r="J20" s="132"/>
      <c r="K20" s="132">
        <v>10</v>
      </c>
      <c r="L20" s="132">
        <v>-1060</v>
      </c>
      <c r="M20" s="132"/>
      <c r="N20" s="132">
        <v>150</v>
      </c>
      <c r="O20" s="132"/>
      <c r="P20" s="132"/>
      <c r="Q20" s="132"/>
      <c r="R20" s="132"/>
      <c r="S20" s="132"/>
    </row>
    <row r="21" spans="1:19">
      <c r="A21" s="131" t="s">
        <v>62</v>
      </c>
      <c r="B21" s="130">
        <f t="shared" si="1"/>
        <v>0</v>
      </c>
      <c r="C21" s="132"/>
      <c r="D21" s="132"/>
      <c r="E21" s="132"/>
      <c r="F21" s="132"/>
      <c r="G21" s="132">
        <v>-330</v>
      </c>
      <c r="H21" s="132">
        <v>910</v>
      </c>
      <c r="I21" s="132">
        <v>-1450</v>
      </c>
      <c r="J21" s="132"/>
      <c r="K21" s="132">
        <v>170</v>
      </c>
      <c r="L21" s="132">
        <v>700</v>
      </c>
      <c r="M21" s="132"/>
      <c r="N21" s="132"/>
      <c r="O21" s="132"/>
      <c r="P21" s="132"/>
      <c r="Q21" s="132"/>
      <c r="R21" s="132"/>
      <c r="S21" s="132"/>
    </row>
    <row r="22" spans="1:19">
      <c r="A22" s="131" t="s">
        <v>170</v>
      </c>
      <c r="B22" s="130">
        <f t="shared" si="1"/>
        <v>0</v>
      </c>
      <c r="C22" s="132">
        <v>-270</v>
      </c>
      <c r="D22" s="132"/>
      <c r="E22" s="132">
        <v>-93</v>
      </c>
      <c r="F22" s="132"/>
      <c r="G22" s="132">
        <v>-332</v>
      </c>
      <c r="H22" s="132">
        <v>75</v>
      </c>
      <c r="I22" s="132">
        <v>251</v>
      </c>
      <c r="J22" s="132"/>
      <c r="K22" s="132"/>
      <c r="L22" s="132"/>
      <c r="M22" s="132"/>
      <c r="N22" s="132">
        <v>150</v>
      </c>
      <c r="O22" s="132">
        <v>219</v>
      </c>
      <c r="P22" s="132"/>
      <c r="Q22" s="132"/>
      <c r="R22" s="132"/>
      <c r="S22" s="132"/>
    </row>
    <row r="23" spans="1:19">
      <c r="A23" s="131" t="s">
        <v>63</v>
      </c>
      <c r="B23" s="130">
        <f t="shared" si="1"/>
        <v>0</v>
      </c>
      <c r="C23" s="132"/>
      <c r="D23" s="132"/>
      <c r="E23" s="132"/>
      <c r="F23" s="132"/>
      <c r="G23" s="132">
        <v>-226</v>
      </c>
      <c r="H23" s="132">
        <v>38</v>
      </c>
      <c r="I23" s="132">
        <v>-1496</v>
      </c>
      <c r="J23" s="132">
        <v>-85</v>
      </c>
      <c r="K23" s="132">
        <v>-476</v>
      </c>
      <c r="L23" s="132">
        <v>2048</v>
      </c>
      <c r="M23" s="132"/>
      <c r="N23" s="132">
        <v>197</v>
      </c>
      <c r="O23" s="132"/>
      <c r="P23" s="132"/>
      <c r="Q23" s="132"/>
      <c r="R23" s="132"/>
      <c r="S23" s="132"/>
    </row>
    <row r="24" spans="1:19">
      <c r="A24" s="131" t="s">
        <v>171</v>
      </c>
      <c r="B24" s="130">
        <f t="shared" si="1"/>
        <v>0</v>
      </c>
      <c r="C24" s="132"/>
      <c r="D24" s="132"/>
      <c r="E24" s="132"/>
      <c r="F24" s="132"/>
      <c r="G24" s="132">
        <v>-165</v>
      </c>
      <c r="H24" s="132">
        <v>9</v>
      </c>
      <c r="I24" s="132">
        <v>-3602</v>
      </c>
      <c r="J24" s="132">
        <v>350</v>
      </c>
      <c r="K24" s="132"/>
      <c r="L24" s="132">
        <v>1200</v>
      </c>
      <c r="M24" s="132"/>
      <c r="N24" s="132"/>
      <c r="O24" s="132">
        <v>2008</v>
      </c>
      <c r="P24" s="132"/>
      <c r="Q24" s="132">
        <v>250</v>
      </c>
      <c r="R24" s="132">
        <v>-50</v>
      </c>
      <c r="S24" s="132"/>
    </row>
    <row r="25" spans="1:19">
      <c r="A25" s="131" t="s">
        <v>64</v>
      </c>
      <c r="B25" s="130">
        <f t="shared" si="1"/>
        <v>0</v>
      </c>
      <c r="C25" s="132"/>
      <c r="D25" s="132"/>
      <c r="E25" s="132"/>
      <c r="F25" s="132"/>
      <c r="G25" s="132">
        <v>-95</v>
      </c>
      <c r="H25" s="132">
        <v>40</v>
      </c>
      <c r="I25" s="132">
        <v>285</v>
      </c>
      <c r="J25" s="132">
        <v>-260</v>
      </c>
      <c r="K25" s="132">
        <v>-35</v>
      </c>
      <c r="L25" s="132">
        <v>100</v>
      </c>
      <c r="M25" s="132"/>
      <c r="N25" s="132">
        <v>115</v>
      </c>
      <c r="O25" s="132"/>
      <c r="P25" s="132">
        <v>-150</v>
      </c>
      <c r="Q25" s="132"/>
      <c r="R25" s="132"/>
      <c r="S25" s="132"/>
    </row>
    <row r="26" spans="1:19">
      <c r="A26" s="131" t="s">
        <v>65</v>
      </c>
      <c r="B26" s="130">
        <f t="shared" si="1"/>
        <v>0</v>
      </c>
      <c r="C26" s="132">
        <v>-2000</v>
      </c>
      <c r="D26" s="132"/>
      <c r="E26" s="132"/>
      <c r="F26" s="132">
        <v>2000</v>
      </c>
      <c r="G26" s="132"/>
      <c r="H26" s="132">
        <v>200</v>
      </c>
      <c r="I26" s="132">
        <v>-3240</v>
      </c>
      <c r="J26" s="132">
        <v>-1150</v>
      </c>
      <c r="K26" s="132"/>
      <c r="L26" s="132">
        <v>2190</v>
      </c>
      <c r="M26" s="132"/>
      <c r="N26" s="132"/>
      <c r="O26" s="132">
        <v>2000</v>
      </c>
      <c r="P26" s="132"/>
      <c r="Q26" s="132"/>
      <c r="R26" s="132"/>
      <c r="S26" s="132"/>
    </row>
    <row r="27" spans="1:19">
      <c r="A27" s="131" t="s">
        <v>66</v>
      </c>
      <c r="B27" s="130">
        <f t="shared" si="1"/>
        <v>0</v>
      </c>
      <c r="C27" s="132"/>
      <c r="D27" s="132"/>
      <c r="E27" s="132"/>
      <c r="F27" s="132"/>
      <c r="G27" s="132"/>
      <c r="H27" s="132">
        <v>280</v>
      </c>
      <c r="I27" s="132">
        <v>-2280</v>
      </c>
      <c r="J27" s="132"/>
      <c r="K27" s="132"/>
      <c r="L27" s="132">
        <v>1000</v>
      </c>
      <c r="M27" s="132"/>
      <c r="N27" s="132">
        <v>1000</v>
      </c>
      <c r="O27" s="132"/>
      <c r="P27" s="132"/>
      <c r="Q27" s="132"/>
      <c r="R27" s="132"/>
      <c r="S27" s="132"/>
    </row>
    <row r="28" spans="1:19">
      <c r="A28" s="131" t="s">
        <v>172</v>
      </c>
      <c r="B28" s="130">
        <f t="shared" si="1"/>
        <v>0</v>
      </c>
      <c r="C28" s="132"/>
      <c r="D28" s="132"/>
      <c r="E28" s="132"/>
      <c r="F28" s="132"/>
      <c r="G28" s="132"/>
      <c r="H28" s="132">
        <v>400</v>
      </c>
      <c r="I28" s="132">
        <v>-160</v>
      </c>
      <c r="J28" s="132"/>
      <c r="K28" s="132">
        <v>50</v>
      </c>
      <c r="L28" s="132">
        <v>800</v>
      </c>
      <c r="M28" s="132">
        <v>160</v>
      </c>
      <c r="N28" s="132">
        <v>100</v>
      </c>
      <c r="O28" s="132">
        <v>-1130</v>
      </c>
      <c r="P28" s="132">
        <v>-60</v>
      </c>
      <c r="Q28" s="132"/>
      <c r="R28" s="132">
        <v>-160</v>
      </c>
      <c r="S28" s="132"/>
    </row>
    <row r="29" spans="1:19">
      <c r="A29" s="131" t="s">
        <v>67</v>
      </c>
      <c r="B29" s="130">
        <f t="shared" si="1"/>
        <v>0</v>
      </c>
      <c r="C29" s="132"/>
      <c r="D29" s="132"/>
      <c r="E29" s="132"/>
      <c r="F29" s="132"/>
      <c r="G29" s="132">
        <v>108</v>
      </c>
      <c r="H29" s="132">
        <v>687</v>
      </c>
      <c r="I29" s="132">
        <v>-1000</v>
      </c>
      <c r="J29" s="132"/>
      <c r="K29" s="132"/>
      <c r="L29" s="132">
        <v>1000</v>
      </c>
      <c r="M29" s="132"/>
      <c r="N29" s="132">
        <v>-788</v>
      </c>
      <c r="O29" s="132"/>
      <c r="P29" s="132">
        <v>393</v>
      </c>
      <c r="Q29" s="132">
        <v>-400</v>
      </c>
      <c r="R29" s="132"/>
      <c r="S29" s="132"/>
    </row>
    <row r="30" spans="1:19">
      <c r="A30" s="131" t="s">
        <v>68</v>
      </c>
      <c r="B30" s="130">
        <f t="shared" si="1"/>
        <v>0</v>
      </c>
      <c r="C30" s="132"/>
      <c r="D30" s="132"/>
      <c r="E30" s="132"/>
      <c r="F30" s="132"/>
      <c r="G30" s="132">
        <v>-345</v>
      </c>
      <c r="H30" s="132">
        <v>470</v>
      </c>
      <c r="I30" s="132">
        <v>-105</v>
      </c>
      <c r="J30" s="132"/>
      <c r="K30" s="132"/>
      <c r="L30" s="132"/>
      <c r="M30" s="132"/>
      <c r="N30" s="132"/>
      <c r="O30" s="132"/>
      <c r="P30" s="132"/>
      <c r="Q30" s="132"/>
      <c r="R30" s="132">
        <v>-20</v>
      </c>
      <c r="S30" s="132"/>
    </row>
    <row r="31" spans="1:19">
      <c r="A31" s="131" t="s">
        <v>173</v>
      </c>
      <c r="B31" s="130">
        <f t="shared" si="1"/>
        <v>350</v>
      </c>
      <c r="C31" s="132">
        <v>-1230</v>
      </c>
      <c r="D31" s="132"/>
      <c r="E31" s="132"/>
      <c r="F31" s="132">
        <v>1230</v>
      </c>
      <c r="G31" s="132">
        <v>-540</v>
      </c>
      <c r="H31" s="132">
        <v>99</v>
      </c>
      <c r="I31" s="132">
        <v>259</v>
      </c>
      <c r="J31" s="132"/>
      <c r="K31" s="132">
        <v>95</v>
      </c>
      <c r="L31" s="132">
        <v>419</v>
      </c>
      <c r="M31" s="132"/>
      <c r="N31" s="132"/>
      <c r="O31" s="132">
        <v>-100</v>
      </c>
      <c r="P31" s="132">
        <v>20</v>
      </c>
      <c r="Q31" s="132"/>
      <c r="R31" s="132">
        <v>98</v>
      </c>
      <c r="S31" s="132"/>
    </row>
    <row r="32" spans="1:19">
      <c r="A32" s="131" t="s">
        <v>69</v>
      </c>
      <c r="B32" s="130">
        <f t="shared" si="1"/>
        <v>250</v>
      </c>
      <c r="C32" s="132"/>
      <c r="D32" s="132"/>
      <c r="E32" s="132"/>
      <c r="F32" s="132"/>
      <c r="G32" s="132">
        <v>-699</v>
      </c>
      <c r="H32" s="132">
        <v>105</v>
      </c>
      <c r="I32" s="132">
        <v>650</v>
      </c>
      <c r="J32" s="132">
        <v>-510</v>
      </c>
      <c r="K32" s="132"/>
      <c r="L32" s="132">
        <v>390</v>
      </c>
      <c r="M32" s="132"/>
      <c r="N32" s="132">
        <v>386</v>
      </c>
      <c r="O32" s="132"/>
      <c r="P32" s="132">
        <v>78</v>
      </c>
      <c r="Q32" s="132">
        <v>-150</v>
      </c>
      <c r="R32" s="132"/>
      <c r="S32" s="132"/>
    </row>
    <row r="33" spans="1:19">
      <c r="A33" s="131" t="s">
        <v>174</v>
      </c>
      <c r="B33" s="130">
        <f t="shared" si="1"/>
        <v>0</v>
      </c>
      <c r="C33" s="132"/>
      <c r="D33" s="132"/>
      <c r="E33" s="132"/>
      <c r="F33" s="132"/>
      <c r="G33" s="132">
        <v>100</v>
      </c>
      <c r="H33" s="132"/>
      <c r="I33" s="132">
        <v>-852</v>
      </c>
      <c r="J33" s="132"/>
      <c r="K33" s="132"/>
      <c r="L33" s="132">
        <v>852</v>
      </c>
      <c r="M33" s="132"/>
      <c r="N33" s="132">
        <v>-100</v>
      </c>
      <c r="O33" s="132"/>
      <c r="P33" s="132"/>
      <c r="Q33" s="132"/>
      <c r="R33" s="132"/>
      <c r="S33" s="132"/>
    </row>
    <row r="34" spans="1:19">
      <c r="A34" s="131" t="s">
        <v>70</v>
      </c>
      <c r="B34" s="130">
        <f t="shared" si="1"/>
        <v>0</v>
      </c>
      <c r="C34" s="132"/>
      <c r="D34" s="132"/>
      <c r="E34" s="132"/>
      <c r="F34" s="132"/>
      <c r="G34" s="132">
        <v>-800</v>
      </c>
      <c r="H34" s="132"/>
      <c r="I34" s="132">
        <v>-602</v>
      </c>
      <c r="J34" s="132"/>
      <c r="K34" s="132"/>
      <c r="L34" s="132"/>
      <c r="M34" s="132"/>
      <c r="N34" s="132"/>
      <c r="O34" s="132">
        <v>1402</v>
      </c>
      <c r="P34" s="132"/>
      <c r="Q34" s="132"/>
      <c r="R34" s="132"/>
      <c r="S34" s="132"/>
    </row>
    <row r="35" spans="1:19">
      <c r="A35" s="131" t="s">
        <v>71</v>
      </c>
      <c r="B35" s="130">
        <f t="shared" si="1"/>
        <v>0</v>
      </c>
      <c r="C35" s="132"/>
      <c r="D35" s="132"/>
      <c r="E35" s="132"/>
      <c r="F35" s="132"/>
      <c r="G35" s="132">
        <v>-183</v>
      </c>
      <c r="H35" s="132">
        <v>1225</v>
      </c>
      <c r="I35" s="132">
        <v>-3994</v>
      </c>
      <c r="J35" s="132"/>
      <c r="K35" s="132">
        <v>-152</v>
      </c>
      <c r="L35" s="132">
        <v>4912</v>
      </c>
      <c r="M35" s="132">
        <v>-100</v>
      </c>
      <c r="N35" s="132">
        <v>-1800</v>
      </c>
      <c r="O35" s="132"/>
      <c r="P35" s="132"/>
      <c r="Q35" s="132">
        <v>92</v>
      </c>
      <c r="R35" s="132"/>
      <c r="S35" s="132"/>
    </row>
    <row r="36" spans="1:19" ht="26.25">
      <c r="A36" s="133" t="s">
        <v>164</v>
      </c>
      <c r="B36" s="130">
        <f t="shared" ref="B36:B41" si="2">SUM(C36:S36)</f>
        <v>-675220</v>
      </c>
      <c r="C36" s="132">
        <v>-259550</v>
      </c>
      <c r="D36" s="132"/>
      <c r="E36" s="132">
        <v>-79700</v>
      </c>
      <c r="F36" s="132"/>
      <c r="G36" s="132">
        <v>-2000</v>
      </c>
      <c r="H36" s="132"/>
      <c r="I36" s="132">
        <v>-276700</v>
      </c>
      <c r="J36" s="132"/>
      <c r="K36" s="132"/>
      <c r="L36" s="132"/>
      <c r="M36" s="132">
        <f>-31140-6830</f>
        <v>-37970</v>
      </c>
      <c r="N36" s="132">
        <v>-1500</v>
      </c>
      <c r="O36" s="132">
        <v>-17800</v>
      </c>
      <c r="P36" s="132"/>
      <c r="Q36" s="132"/>
      <c r="R36" s="132"/>
      <c r="S36" s="132"/>
    </row>
    <row r="37" spans="1:19">
      <c r="A37" s="131" t="s">
        <v>205</v>
      </c>
      <c r="B37" s="130">
        <f t="shared" si="2"/>
        <v>236810</v>
      </c>
      <c r="C37" s="132">
        <f>21760+51400</f>
        <v>73160</v>
      </c>
      <c r="D37" s="132"/>
      <c r="E37" s="132">
        <f>6160+15400</f>
        <v>21560</v>
      </c>
      <c r="F37" s="132"/>
      <c r="G37" s="132">
        <f>270+300</f>
        <v>570</v>
      </c>
      <c r="H37" s="132"/>
      <c r="I37" s="132">
        <f>21300+94400</f>
        <v>115700</v>
      </c>
      <c r="J37" s="132"/>
      <c r="K37" s="132">
        <v>440</v>
      </c>
      <c r="L37" s="132">
        <v>3890</v>
      </c>
      <c r="M37" s="132">
        <f>2700+5500</f>
        <v>8200</v>
      </c>
      <c r="N37" s="132">
        <v>980</v>
      </c>
      <c r="O37" s="132">
        <v>6650</v>
      </c>
      <c r="P37" s="132"/>
      <c r="Q37" s="132">
        <v>5600</v>
      </c>
      <c r="R37" s="132"/>
      <c r="S37" s="132">
        <v>60</v>
      </c>
    </row>
    <row r="38" spans="1:19">
      <c r="A38" s="131" t="s">
        <v>206</v>
      </c>
      <c r="B38" s="130">
        <f t="shared" si="2"/>
        <v>60470</v>
      </c>
      <c r="C38" s="132">
        <v>25390</v>
      </c>
      <c r="D38" s="132"/>
      <c r="E38" s="132">
        <v>8480</v>
      </c>
      <c r="F38" s="132"/>
      <c r="G38" s="132">
        <v>260</v>
      </c>
      <c r="H38" s="132">
        <v>200</v>
      </c>
      <c r="I38" s="132">
        <v>19650</v>
      </c>
      <c r="J38" s="132"/>
      <c r="K38" s="132"/>
      <c r="L38" s="132">
        <v>400</v>
      </c>
      <c r="M38" s="132">
        <v>2990</v>
      </c>
      <c r="N38" s="132">
        <v>300</v>
      </c>
      <c r="O38" s="132">
        <v>2200</v>
      </c>
      <c r="P38" s="132"/>
      <c r="Q38" s="132">
        <v>600</v>
      </c>
      <c r="R38" s="132"/>
      <c r="S38" s="132"/>
    </row>
    <row r="39" spans="1:19">
      <c r="A39" s="131" t="s">
        <v>208</v>
      </c>
      <c r="B39" s="130">
        <f t="shared" si="2"/>
        <v>119950</v>
      </c>
      <c r="C39" s="132">
        <v>58800</v>
      </c>
      <c r="D39" s="132"/>
      <c r="E39" s="132">
        <v>17040</v>
      </c>
      <c r="F39" s="132"/>
      <c r="G39" s="132">
        <v>510</v>
      </c>
      <c r="H39" s="132"/>
      <c r="I39" s="132">
        <v>38050</v>
      </c>
      <c r="J39" s="132"/>
      <c r="K39" s="132">
        <v>250</v>
      </c>
      <c r="L39" s="132">
        <v>340</v>
      </c>
      <c r="M39" s="132"/>
      <c r="N39" s="132">
        <v>660</v>
      </c>
      <c r="O39" s="132">
        <v>4000</v>
      </c>
      <c r="P39" s="132"/>
      <c r="Q39" s="132">
        <v>300</v>
      </c>
      <c r="R39" s="132"/>
      <c r="S39" s="132"/>
    </row>
    <row r="40" spans="1:19">
      <c r="A40" s="131" t="s">
        <v>209</v>
      </c>
      <c r="B40" s="130">
        <f t="shared" si="2"/>
        <v>40430</v>
      </c>
      <c r="C40" s="132">
        <v>21600</v>
      </c>
      <c r="D40" s="132"/>
      <c r="E40" s="132">
        <v>7420</v>
      </c>
      <c r="F40" s="132"/>
      <c r="G40" s="132">
        <v>150</v>
      </c>
      <c r="H40" s="132">
        <v>150</v>
      </c>
      <c r="I40" s="132">
        <v>5900</v>
      </c>
      <c r="J40" s="132"/>
      <c r="K40" s="132"/>
      <c r="L40" s="132">
        <v>500</v>
      </c>
      <c r="M40" s="132">
        <v>2610</v>
      </c>
      <c r="N40" s="132">
        <v>250</v>
      </c>
      <c r="O40" s="132">
        <v>1500</v>
      </c>
      <c r="P40" s="132">
        <v>350</v>
      </c>
      <c r="Q40" s="132"/>
      <c r="R40" s="132"/>
      <c r="S40" s="132"/>
    </row>
    <row r="41" spans="1:19">
      <c r="A41" s="131" t="s">
        <v>210</v>
      </c>
      <c r="B41" s="130">
        <f t="shared" si="2"/>
        <v>210730</v>
      </c>
      <c r="C41" s="132">
        <v>80600</v>
      </c>
      <c r="D41" s="132"/>
      <c r="E41" s="132">
        <v>25200</v>
      </c>
      <c r="F41" s="132"/>
      <c r="G41" s="132">
        <v>370</v>
      </c>
      <c r="H41" s="132">
        <v>300</v>
      </c>
      <c r="I41" s="132">
        <v>93450</v>
      </c>
      <c r="J41" s="132"/>
      <c r="K41" s="132"/>
      <c r="L41" s="132">
        <v>400</v>
      </c>
      <c r="M41" s="132">
        <v>7600</v>
      </c>
      <c r="N41" s="132">
        <v>670</v>
      </c>
      <c r="O41" s="132">
        <v>2000</v>
      </c>
      <c r="P41" s="132"/>
      <c r="Q41" s="132">
        <v>110</v>
      </c>
      <c r="R41" s="132"/>
      <c r="S41" s="132">
        <v>30</v>
      </c>
    </row>
    <row r="42" spans="1:19">
      <c r="A42" s="145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</row>
    <row r="44" spans="1:19">
      <c r="B44" s="2" t="s">
        <v>154</v>
      </c>
      <c r="C44" s="125"/>
      <c r="D44" s="125"/>
      <c r="E44" s="126"/>
      <c r="F44" s="126"/>
      <c r="G44" s="126"/>
    </row>
    <row r="45" spans="1:19">
      <c r="C45" s="127"/>
      <c r="D45" s="127"/>
      <c r="E45" s="128"/>
      <c r="F45" s="128"/>
    </row>
    <row r="46" spans="1:19">
      <c r="C46" s="125"/>
      <c r="D46" s="125"/>
      <c r="E46" s="126"/>
      <c r="F46" s="126"/>
    </row>
  </sheetData>
  <mergeCells count="2"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Lisa 1</vt:lpstr>
      <vt:lpstr>Lisa 2 </vt:lpstr>
      <vt:lpstr>Lisa 3</vt:lpstr>
      <vt:lpstr>'Lisa 1'!Print_Titles</vt:lpstr>
      <vt:lpstr>'Lisa 2 '!Print_Titles</vt:lpstr>
      <vt:lpstr>'Lisa 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2015-11-24T06:35:55Z</dcterms:modified>
</cp:coreProperties>
</file>